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240" yWindow="75" windowWidth="19320" windowHeight="7995" tabRatio="715" activeTab="0"/>
  </bookViews>
  <sheets>
    <sheet name="Info" sheetId="1" r:id="rId1"/>
    <sheet name="Classe" sheetId="2" r:id="rId2"/>
    <sheet name="Criteri" sheetId="3" r:id="rId3"/>
    <sheet name="1" sheetId="4" r:id="rId4"/>
  </sheets>
  <definedNames>
    <definedName name="A">'Criteri'!$C$323</definedName>
    <definedName name="_xlnm.Print_Area" localSheetId="3">'1'!$A$1:$E$45</definedName>
    <definedName name="arrotondamenti">'Criteri'!$D$353:$D$360</definedName>
    <definedName name="B">'Criteri'!$C$324</definedName>
    <definedName name="ElencoClasse">OFFSET('Classe'!$B$2,1,0,COUNTA('Classe'!$B$3:$B$30),1)</definedName>
    <definedName name="IP_11">'Criteri'!$B$6:$B$11</definedName>
    <definedName name="IP_12">'Criteri'!$B$13:$B$18</definedName>
    <definedName name="IP_13">'Criteri'!$B$20:$B$25</definedName>
    <definedName name="IP_21">'Criteri'!$B$29:$B$34</definedName>
    <definedName name="IP_22">'Criteri'!$B$36:$B$41</definedName>
    <definedName name="IP_23">'Criteri'!$B$43:$B$48</definedName>
    <definedName name="IQ_101">'Criteri'!$B$259:$B$264</definedName>
    <definedName name="IQ_102">'Criteri'!$B$266:$B$271</definedName>
    <definedName name="IQ_103">'Criteri'!$B$273:$B$278</definedName>
    <definedName name="IQ_11">'Criteri'!$B$52:$B$57</definedName>
    <definedName name="IQ_12">'Criteri'!$B$59:$B$64</definedName>
    <definedName name="IQ_13">'Criteri'!$B$66:$B$71</definedName>
    <definedName name="IQ_21">'Criteri'!$B$75:$B$80</definedName>
    <definedName name="IQ_22">'Criteri'!$B$82:$B$87</definedName>
    <definedName name="IQ_23">'Criteri'!$B$89:$B$94</definedName>
    <definedName name="IQ_31">'Criteri'!$B$98:$B$103</definedName>
    <definedName name="IQ_32">'Criteri'!$B$105:$B$110</definedName>
    <definedName name="IQ_33">'Criteri'!$B$112:$B$117</definedName>
    <definedName name="IQ_41">'Criteri'!$B$121:$B$126</definedName>
    <definedName name="IQ_42">'Criteri'!$B$128:$B$133</definedName>
    <definedName name="IQ_43">'Criteri'!$B$135:$B$140</definedName>
    <definedName name="IQ_51">'Criteri'!$B$144:$B$149</definedName>
    <definedName name="IQ_52">'Criteri'!$B$151:$B$156</definedName>
    <definedName name="IQ_53">'Criteri'!$B$158:$B$163</definedName>
    <definedName name="IQ_61">'Criteri'!$B$167:$B$172</definedName>
    <definedName name="IQ_62">'Criteri'!$B$174:$B$179</definedName>
    <definedName name="IQ_63">'Criteri'!$B$181:$B$186</definedName>
    <definedName name="IQ_71">'Criteri'!$B$190:$B$195</definedName>
    <definedName name="IQ_72">'Criteri'!$B$197:$B$202</definedName>
    <definedName name="IQ_73">'Criteri'!$B$204:$B$209</definedName>
    <definedName name="IQ_81">'Criteri'!$B$213:$B$218</definedName>
    <definedName name="IQ_82">'Criteri'!$B$220:$B$225</definedName>
    <definedName name="IQ_83">'Criteri'!$B$227:$B$232</definedName>
    <definedName name="IQ_91">'Criteri'!$B$236:$B$241</definedName>
    <definedName name="IQ_92">'Criteri'!$B$243:$B$248</definedName>
    <definedName name="IQ_93">'Criteri'!$B$250:$B$255</definedName>
    <definedName name="p_11">'Criteri'!$B$6:$E$11</definedName>
    <definedName name="p_12">'Criteri'!$B$13:$E$18</definedName>
    <definedName name="p_13">'Criteri'!$B$20:$E$25</definedName>
    <definedName name="p_21">'Criteri'!$B$29:$E$34</definedName>
    <definedName name="p_22">'Criteri'!$B$36:$E$41</definedName>
    <definedName name="p_23">'Criteri'!$B$43:$E$48</definedName>
    <definedName name="ProblemTable">'Criteri'!$A$302:$G$303</definedName>
    <definedName name="PUNTI_P11">'Criteri'!$F$6</definedName>
    <definedName name="PUNTI_P12">'Criteri'!$F$13</definedName>
    <definedName name="PUNTI_P13">'Criteri'!$F$20</definedName>
    <definedName name="PUNTI_P21">'Criteri'!$F$29</definedName>
    <definedName name="PUNTI_P22">'Criteri'!$F$36</definedName>
    <definedName name="PUNTI_P23">'Criteri'!$F$43</definedName>
    <definedName name="PUNTI_Q101">'Criteri'!$F$259</definedName>
    <definedName name="PUNTI_Q102">'Criteri'!$F$266</definedName>
    <definedName name="PUNTI_Q103">'Criteri'!$F$273</definedName>
    <definedName name="PUNTI_Q11">'Criteri'!$F$52</definedName>
    <definedName name="PUNTI_Q12">'Criteri'!$F$59</definedName>
    <definedName name="PUNTI_Q13">'Criteri'!$F$66</definedName>
    <definedName name="PUNTI_Q21">'Criteri'!$F$75</definedName>
    <definedName name="PUNTI_Q22">'Criteri'!$F$82</definedName>
    <definedName name="PUNTI_Q23">'Criteri'!$F$89</definedName>
    <definedName name="PUNTI_Q31">'Criteri'!$F$98</definedName>
    <definedName name="PUNTI_Q32">'Criteri'!$F$105</definedName>
    <definedName name="PUNTI_Q33">'Criteri'!$F$112</definedName>
    <definedName name="PUNTI_Q41">'Criteri'!$F$121</definedName>
    <definedName name="PUNTI_Q42">'Criteri'!$F$128</definedName>
    <definedName name="PUNTI_Q43">'Criteri'!$F$135</definedName>
    <definedName name="PUNTI_Q51">'Criteri'!$F$144</definedName>
    <definedName name="PUNTI_Q52">'Criteri'!$F$151</definedName>
    <definedName name="PUNTI_Q53">'Criteri'!$F$158</definedName>
    <definedName name="PUNTI_Q61">'Criteri'!$F$167</definedName>
    <definedName name="PUNTI_Q62">'Criteri'!$F$174</definedName>
    <definedName name="PUNTI_Q63">'Criteri'!$F$181</definedName>
    <definedName name="PUNTI_Q71">'Criteri'!$F$190</definedName>
    <definedName name="PUNTI_Q72">'Criteri'!$F$197</definedName>
    <definedName name="PUNTI_Q73">'Criteri'!$F$204</definedName>
    <definedName name="PUNTI_Q81">'Criteri'!$F$213</definedName>
    <definedName name="PUNTI_Q82">'Criteri'!$F$220</definedName>
    <definedName name="PUNTI_Q83">'Criteri'!$F$227</definedName>
    <definedName name="PUNTI_Q91">'Criteri'!$F$236</definedName>
    <definedName name="PUNTI_Q92">'Criteri'!$F$243</definedName>
    <definedName name="PUNTI_Q93">'Criteri'!$F$250</definedName>
    <definedName name="Q_101">'Criteri'!$B$259:$E$264</definedName>
    <definedName name="Q_102">'Criteri'!$B$266:$E$271</definedName>
    <definedName name="Q_103">'Criteri'!$B$273:$E$278</definedName>
    <definedName name="Q_11">'Criteri'!$B$52:$E$57</definedName>
    <definedName name="Q_12">'Criteri'!$B$59:$E$64</definedName>
    <definedName name="Q_13">'Criteri'!$B$66:$E$71</definedName>
    <definedName name="Q_21">'Criteri'!$B$75:$E$80</definedName>
    <definedName name="Q_22">'Criteri'!$B$82:$E$87</definedName>
    <definedName name="Q_23">'Criteri'!$B$89:$E$94</definedName>
    <definedName name="Q_31">'Criteri'!$B$98:$E$103</definedName>
    <definedName name="Q_32">'Criteri'!$B$105:$E$110</definedName>
    <definedName name="Q_33">'Criteri'!$B$112:$E$117</definedName>
    <definedName name="Q_41">'Criteri'!$B$121:$E$126</definedName>
    <definedName name="Q_42">'Criteri'!$B$128:$E$133</definedName>
    <definedName name="Q_43">'Criteri'!$B$135:$E$140</definedName>
    <definedName name="Q_51">'Criteri'!$B$144:$E$149</definedName>
    <definedName name="Q_52">'Criteri'!$B$151:$E$156</definedName>
    <definedName name="Q_53">'Criteri'!$B$158:$E$163</definedName>
    <definedName name="Q_61">'Criteri'!$B$167:$E$172</definedName>
    <definedName name="Q_62">'Criteri'!$B$174:$E$179</definedName>
    <definedName name="Q_63">'Criteri'!$B$181:$E$186</definedName>
    <definedName name="Q_71">'Criteri'!$B$190:$E$195</definedName>
    <definedName name="Q_72">'Criteri'!$B$197:$E$202</definedName>
    <definedName name="Q_73">'Criteri'!$B$204:$E$209</definedName>
    <definedName name="Q_81">'Criteri'!$B$213:$E$218</definedName>
    <definedName name="Q_82">'Criteri'!$B$220:$E$225</definedName>
    <definedName name="Q_83">'Criteri'!$B$227:$E$232</definedName>
    <definedName name="Q_91">'Criteri'!$B$236:$E$241</definedName>
    <definedName name="Q_92">'Criteri'!$B$243:$E$248</definedName>
    <definedName name="Q_93">'Criteri'!$B$250:$E$255</definedName>
    <definedName name="QuestionTable">'Criteri'!$A$305:$G$314</definedName>
    <definedName name="yc" comment="Coefficiente &quot;c&quot; della parabola">'Criteri'!$C$325</definedName>
  </definedNames>
  <calcPr fullCalcOnLoad="1"/>
</workbook>
</file>

<file path=xl/sharedStrings.xml><?xml version="1.0" encoding="utf-8"?>
<sst xmlns="http://schemas.openxmlformats.org/spreadsheetml/2006/main" count="759" uniqueCount="195">
  <si>
    <t>Conoscenze teoriche</t>
  </si>
  <si>
    <t>Correttezza di esecuzione</t>
  </si>
  <si>
    <t>Capacità organizzativa e chiarezza</t>
  </si>
  <si>
    <t>INDICATORI</t>
  </si>
  <si>
    <t>SPECIFICA ATTRIBUITA ALL’INDICATORE</t>
  </si>
  <si>
    <t>LIVELLO DI VALUTAZIONE</t>
  </si>
  <si>
    <t>gravemente insufficiente</t>
  </si>
  <si>
    <t>insufficiente</t>
  </si>
  <si>
    <t>sufficiente</t>
  </si>
  <si>
    <t>discreto</t>
  </si>
  <si>
    <t>buono/ottimo</t>
  </si>
  <si>
    <t xml:space="preserve">Indicatore </t>
  </si>
  <si>
    <t>Specifica attribuita all'indicatore</t>
  </si>
  <si>
    <t>Livello di valutazione</t>
  </si>
  <si>
    <t>CANDIDATO</t>
  </si>
  <si>
    <t>LIV</t>
  </si>
  <si>
    <t>CLASSE</t>
  </si>
  <si>
    <t>5A</t>
  </si>
  <si>
    <t>CRITERI PER PROBLEMI E QUESITI</t>
  </si>
  <si>
    <t>PUNTI</t>
  </si>
  <si>
    <t>ASTOLFI Giulia</t>
  </si>
  <si>
    <t>BACCHETTA Andrea</t>
  </si>
  <si>
    <t>BERUATTO Arianna</t>
  </si>
  <si>
    <t>BOGLINO Gabriele</t>
  </si>
  <si>
    <t>BORGNINO Vittoria</t>
  </si>
  <si>
    <t>BOTTINO Pietro</t>
  </si>
  <si>
    <t>BRANCOLINI Alice</t>
  </si>
  <si>
    <t>BUCCOLIERO Matteo</t>
  </si>
  <si>
    <t>CARNAROGLIO Luca</t>
  </si>
  <si>
    <t>COLLINI Damiano</t>
  </si>
  <si>
    <t>DIBENEDETTO Chiara</t>
  </si>
  <si>
    <t>FOLLIS Jada</t>
  </si>
  <si>
    <t>GIOANNINI Arianna</t>
  </si>
  <si>
    <t>PERTEGHELLA Chiara</t>
  </si>
  <si>
    <t>PERUGINELLI Edoardo</t>
  </si>
  <si>
    <t>QUATTROCCHI Luca</t>
  </si>
  <si>
    <t>ROSOTTO Elena</t>
  </si>
  <si>
    <t>SERINO Alessandro</t>
  </si>
  <si>
    <t>COMMISSIONE</t>
  </si>
  <si>
    <t>%</t>
  </si>
  <si>
    <t>Punti</t>
  </si>
  <si>
    <t>punteggio quesito</t>
  </si>
  <si>
    <t>punteggio problema</t>
  </si>
  <si>
    <t>PROBLEMA SVOLTO</t>
  </si>
  <si>
    <t>QUESITO SVOLTO</t>
  </si>
  <si>
    <t>PUNTEGGIO COMPLESSIVO COMPITO PER 1 PROBLEMA E 5 QUESITI SVOLTI</t>
  </si>
  <si>
    <t>SUFFICIENZA CON PUNTI PARI A</t>
  </si>
  <si>
    <t xml:space="preserve">IL PUNTEGGIO GREZZO TOTALE E' PARI A </t>
  </si>
  <si>
    <t xml:space="preserve">OSSIA PARI AL </t>
  </si>
  <si>
    <t>DI</t>
  </si>
  <si>
    <t xml:space="preserve">PROPOSTA DI VOTO </t>
  </si>
  <si>
    <t xml:space="preserve">voto massimo </t>
  </si>
  <si>
    <t xml:space="preserve">voto per la sufficienza </t>
  </si>
  <si>
    <t xml:space="preserve">voto minimo </t>
  </si>
  <si>
    <t xml:space="preserve">punteggio massimo </t>
  </si>
  <si>
    <t xml:space="preserve">punti per la sufficienza </t>
  </si>
  <si>
    <t xml:space="preserve">punteggio minimo </t>
  </si>
  <si>
    <t xml:space="preserve">VOTO INTERO ASSEGNATO </t>
  </si>
  <si>
    <t>p max</t>
  </si>
  <si>
    <t>ha conoscenze frammentarie e approssimate</t>
  </si>
  <si>
    <t>conosce soltanto alcune tematiche</t>
  </si>
  <si>
    <t>conosce la maggior parte dei temi proposti</t>
  </si>
  <si>
    <t>conosce tutti i temi proposti</t>
  </si>
  <si>
    <t>sono presenti errori concettuali</t>
  </si>
  <si>
    <t>sono presenti alcuni errori formali</t>
  </si>
  <si>
    <t>è presente qualche errore di calcolo</t>
  </si>
  <si>
    <t>è presente qualche errore di distrazione</t>
  </si>
  <si>
    <t>completamente corretto</t>
  </si>
  <si>
    <t>non si evidenzia un percorso logico</t>
  </si>
  <si>
    <t>procede in modo frammentario e incompleto</t>
  </si>
  <si>
    <t>procede in modo sufficientemente preciso</t>
  </si>
  <si>
    <t>la risoluzione è chiara e lineare</t>
  </si>
  <si>
    <t>procede in modo chiaro e motivando</t>
  </si>
  <si>
    <t>non sa individuare la teoria relativa al quesito</t>
  </si>
  <si>
    <t>conosce la maggior parte del quesito</t>
  </si>
  <si>
    <t>conosce completamente l'argomento del quesito</t>
  </si>
  <si>
    <t>PROBLEMA 1 - DESCRITTORI E PUNTEGGI</t>
  </si>
  <si>
    <t>PROBLEMA 2 - DESCRITTORI E PUNTEGGI</t>
  </si>
  <si>
    <t>QUESITO 1 - DESCRITTORI E PUNTEGGI</t>
  </si>
  <si>
    <t>QUESITO 2 - DESCRITTORI E PUNTEGGI</t>
  </si>
  <si>
    <t>QUESITO 3 - DESCRITTORI E PUNTEGGI</t>
  </si>
  <si>
    <t>QUESITO 4 - DESCRITTORI E PUNTEGGI</t>
  </si>
  <si>
    <t>QUESITO 5 - DESCRITTORI E PUNTEGGI</t>
  </si>
  <si>
    <t>QUESITO 6 - DESCRITTORI E PUNTEGGI</t>
  </si>
  <si>
    <t>QUESITO 7 - DESCRITTORI E PUNTEGGI</t>
  </si>
  <si>
    <t>QUESITO 8 - DESCRITTORI E PUNTEGGI</t>
  </si>
  <si>
    <t>QUESITO 9 - DESCRITTORI E PUNTEGGI</t>
  </si>
  <si>
    <t>QUESITO 10 - DESCRITTORI E PUNTEGGI</t>
  </si>
  <si>
    <t>CALCOLO DEL VOTO IN 15ESIMI CON FUNZIONE QUADRATICA</t>
  </si>
  <si>
    <t>SESSIONE</t>
  </si>
  <si>
    <t>non ha conoscenza dell'argomento</t>
  </si>
  <si>
    <t>ha una minima conoscenza dell'argomento</t>
  </si>
  <si>
    <t>l'esercizio è completamente sbagliato</t>
  </si>
  <si>
    <t>non ha capacità organizzativa</t>
  </si>
  <si>
    <t>Problemi</t>
  </si>
  <si>
    <t>p_11</t>
  </si>
  <si>
    <t>p_12</t>
  </si>
  <si>
    <t>p_13</t>
  </si>
  <si>
    <t>p_21</t>
  </si>
  <si>
    <t>p_22</t>
  </si>
  <si>
    <t>p_23</t>
  </si>
  <si>
    <t>Quesiti</t>
  </si>
  <si>
    <t>q_11</t>
  </si>
  <si>
    <t>q_12</t>
  </si>
  <si>
    <t>q_13</t>
  </si>
  <si>
    <t>q_22</t>
  </si>
  <si>
    <t>q_23</t>
  </si>
  <si>
    <t>q_21</t>
  </si>
  <si>
    <t>q_31</t>
  </si>
  <si>
    <t>q_41</t>
  </si>
  <si>
    <t>q_51</t>
  </si>
  <si>
    <t>q_61</t>
  </si>
  <si>
    <t>q_71</t>
  </si>
  <si>
    <t>q_81</t>
  </si>
  <si>
    <t>q_91</t>
  </si>
  <si>
    <t>q_101</t>
  </si>
  <si>
    <t>q_32</t>
  </si>
  <si>
    <t>q_52</t>
  </si>
  <si>
    <t>q_42</t>
  </si>
  <si>
    <t>q_62</t>
  </si>
  <si>
    <t>q_72</t>
  </si>
  <si>
    <t>q_82</t>
  </si>
  <si>
    <t>q_92</t>
  </si>
  <si>
    <t>q_102</t>
  </si>
  <si>
    <t>q_33</t>
  </si>
  <si>
    <t>q_43</t>
  </si>
  <si>
    <t>q_53</t>
  </si>
  <si>
    <t>q_63</t>
  </si>
  <si>
    <t>q_73</t>
  </si>
  <si>
    <t>q_83</t>
  </si>
  <si>
    <t>q_93</t>
  </si>
  <si>
    <t>q_103</t>
  </si>
  <si>
    <t>TITOLO PROBLEMI E QUESITI</t>
  </si>
  <si>
    <t>Funzione cubica e funzione seno</t>
  </si>
  <si>
    <t>Funzione esponenziale</t>
  </si>
  <si>
    <t>Calcolo di volume</t>
  </si>
  <si>
    <t>Minima distanza punto-funzione</t>
  </si>
  <si>
    <t>Volume solido di rotazione intorno all'asse y</t>
  </si>
  <si>
    <t>Funzione, derivata prima e derivata seconda</t>
  </si>
  <si>
    <t>Calcolo combinatorio</t>
  </si>
  <si>
    <t>Limite forma indeterminata</t>
  </si>
  <si>
    <t>Quadratura del cerchio</t>
  </si>
  <si>
    <t>Zeri di una funzione</t>
  </si>
  <si>
    <t>TABELLA DI SERVIZIO</t>
  </si>
  <si>
    <r>
      <t xml:space="preserve">VOTO = </t>
    </r>
    <r>
      <rPr>
        <b/>
        <sz val="11"/>
        <color indexed="19"/>
        <rFont val="Calibri"/>
        <family val="2"/>
      </rPr>
      <t>a</t>
    </r>
    <r>
      <rPr>
        <sz val="11"/>
        <color indexed="19"/>
        <rFont val="Calibri"/>
        <family val="2"/>
      </rPr>
      <t>·punti</t>
    </r>
    <r>
      <rPr>
        <vertAlign val="superscript"/>
        <sz val="11"/>
        <color indexed="19"/>
        <rFont val="Calibri"/>
        <family val="2"/>
      </rPr>
      <t xml:space="preserve">2 </t>
    </r>
    <r>
      <rPr>
        <sz val="11"/>
        <color indexed="19"/>
        <rFont val="Calibri"/>
        <family val="2"/>
      </rPr>
      <t>+</t>
    </r>
    <r>
      <rPr>
        <b/>
        <sz val="11"/>
        <color indexed="19"/>
        <rFont val="Calibri"/>
        <family val="2"/>
      </rPr>
      <t xml:space="preserve"> b</t>
    </r>
    <r>
      <rPr>
        <sz val="11"/>
        <color indexed="19"/>
        <rFont val="Calibri"/>
        <family val="2"/>
      </rPr>
      <t xml:space="preserve">·punti + </t>
    </r>
    <r>
      <rPr>
        <b/>
        <sz val="11"/>
        <color indexed="19"/>
        <rFont val="Calibri"/>
        <family val="2"/>
      </rPr>
      <t>c</t>
    </r>
  </si>
  <si>
    <t>IP_11</t>
  </si>
  <si>
    <t>IP_21</t>
  </si>
  <si>
    <t>IP_12</t>
  </si>
  <si>
    <t>IP_13</t>
  </si>
  <si>
    <t>IP_22</t>
  </si>
  <si>
    <t>IP_23</t>
  </si>
  <si>
    <t>IQ_11</t>
  </si>
  <si>
    <t>IQ_21</t>
  </si>
  <si>
    <t>IQ_31</t>
  </si>
  <si>
    <t>IQ_41</t>
  </si>
  <si>
    <t>IQ_51</t>
  </si>
  <si>
    <t>IQ_61</t>
  </si>
  <si>
    <t>IQ_71</t>
  </si>
  <si>
    <t>IQ_81</t>
  </si>
  <si>
    <t>IQ_91</t>
  </si>
  <si>
    <t>IQ_101</t>
  </si>
  <si>
    <t>IQ_12</t>
  </si>
  <si>
    <t>IQ_22</t>
  </si>
  <si>
    <t>IQ_32</t>
  </si>
  <si>
    <t>IQ_42</t>
  </si>
  <si>
    <t>IQ_52</t>
  </si>
  <si>
    <t>IQ_62</t>
  </si>
  <si>
    <t>IQ_72</t>
  </si>
  <si>
    <t>IQ_82</t>
  </si>
  <si>
    <t>IQ_92</t>
  </si>
  <si>
    <t>IQ_102</t>
  </si>
  <si>
    <t>IQ_13</t>
  </si>
  <si>
    <t>IQ_23</t>
  </si>
  <si>
    <t>IQ_33</t>
  </si>
  <si>
    <t>IQ_43</t>
  </si>
  <si>
    <t>IQ_53</t>
  </si>
  <si>
    <t>IQ_63</t>
  </si>
  <si>
    <t>IQ_73</t>
  </si>
  <si>
    <t>IQ_83</t>
  </si>
  <si>
    <t>IQ_93</t>
  </si>
  <si>
    <t>IQ_103</t>
  </si>
  <si>
    <t>decisamente insufficiente</t>
  </si>
  <si>
    <r>
      <t xml:space="preserve">coefficiente </t>
    </r>
    <r>
      <rPr>
        <b/>
        <sz val="11"/>
        <rFont val="Calibri"/>
        <family val="2"/>
      </rPr>
      <t>a</t>
    </r>
    <r>
      <rPr>
        <sz val="11"/>
        <rFont val="Calibri"/>
        <family val="2"/>
      </rPr>
      <t xml:space="preserve"> </t>
    </r>
  </si>
  <si>
    <r>
      <t xml:space="preserve">coefficiente </t>
    </r>
    <r>
      <rPr>
        <b/>
        <sz val="11"/>
        <rFont val="Calibri"/>
        <family val="2"/>
      </rPr>
      <t>b</t>
    </r>
    <r>
      <rPr>
        <sz val="11"/>
        <rFont val="Calibri"/>
        <family val="2"/>
      </rPr>
      <t xml:space="preserve"> </t>
    </r>
  </si>
  <si>
    <r>
      <t>coefficiente</t>
    </r>
    <r>
      <rPr>
        <sz val="11"/>
        <rFont val="Calibri"/>
        <family val="2"/>
      </rPr>
      <t xml:space="preserve"> </t>
    </r>
    <r>
      <rPr>
        <b/>
        <sz val="11"/>
        <rFont val="Calibri"/>
        <family val="2"/>
      </rPr>
      <t>c</t>
    </r>
    <r>
      <rPr>
        <sz val="11"/>
        <rFont val="Calibri"/>
        <family val="2"/>
      </rPr>
      <t xml:space="preserve"> </t>
    </r>
  </si>
  <si>
    <t>ARROTONDAMENTO</t>
  </si>
  <si>
    <t>ad esempio:</t>
  </si>
  <si>
    <t>=</t>
  </si>
  <si>
    <t>SOSTITUISCI CON</t>
  </si>
  <si>
    <t xml:space="preserve">passa all'intero superiore se il decimale è maggiore o uguale a </t>
  </si>
  <si>
    <t>Stato attività:</t>
  </si>
  <si>
    <t>Area delimitata dalla curva y=cosx</t>
  </si>
  <si>
    <t>Luogo geometrico</t>
  </si>
  <si>
    <t>VALUTAZIONE COMPLESSIVA COMPITO</t>
  </si>
  <si>
    <t xml:space="preserve">  </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</si>
</sst>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General_)"/>
    <numFmt numFmtId="165" formatCode="&quot;L.&quot;\ #,##0;[Red]\-&quot;L.&quot;\ #,##0"/>
    <numFmt numFmtId="166" formatCode="0.0"/>
  </numFmts>
  <fonts count="64">
    <font>
      <sz val="11"/>
      <color indexed="8"/>
      <name val="Calibri"/>
      <family val="2"/>
    </font>
    <font>
      <sz val="10"/>
      <color indexed="8"/>
      <name val="Arial"/>
      <family val="2"/>
    </font>
    <font>
      <b/>
      <sz val="11"/>
      <color indexed="8"/>
      <name val="Calibri"/>
      <family val="2"/>
    </font>
    <font>
      <i/>
      <sz val="11"/>
      <color indexed="8"/>
      <name val="Calibri"/>
      <family val="2"/>
    </font>
    <font>
      <b/>
      <sz val="12"/>
      <color indexed="8"/>
      <name val="Calibri"/>
      <family val="2"/>
    </font>
    <font>
      <i/>
      <sz val="11"/>
      <color indexed="56"/>
      <name val="Calibri"/>
      <family val="2"/>
    </font>
    <font>
      <b/>
      <sz val="11"/>
      <color indexed="56"/>
      <name val="Calibri"/>
      <family val="2"/>
    </font>
    <font>
      <b/>
      <sz val="14"/>
      <color indexed="8"/>
      <name val="Calibri"/>
      <family val="2"/>
    </font>
    <font>
      <sz val="10"/>
      <name val="Courier"/>
      <family val="3"/>
    </font>
    <font>
      <sz val="10"/>
      <name val="Arial"/>
      <family val="2"/>
    </font>
    <font>
      <sz val="12"/>
      <color indexed="8"/>
      <name val="Calibri"/>
      <family val="2"/>
    </font>
    <font>
      <b/>
      <sz val="16"/>
      <color indexed="8"/>
      <name val="Calibri"/>
      <family val="2"/>
    </font>
    <font>
      <sz val="11"/>
      <name val="Calibri"/>
      <family val="2"/>
    </font>
    <font>
      <b/>
      <i/>
      <sz val="11"/>
      <color indexed="8"/>
      <name val="Calibri"/>
      <family val="2"/>
    </font>
    <font>
      <sz val="11"/>
      <color indexed="9"/>
      <name val="Calibri"/>
      <family val="2"/>
    </font>
    <font>
      <b/>
      <sz val="12"/>
      <color indexed="19"/>
      <name val="Calibri"/>
      <family val="2"/>
    </font>
    <font>
      <sz val="11"/>
      <color indexed="19"/>
      <name val="Calibri"/>
      <family val="2"/>
    </font>
    <font>
      <b/>
      <sz val="11"/>
      <color indexed="19"/>
      <name val="Calibri"/>
      <family val="2"/>
    </font>
    <font>
      <vertAlign val="superscript"/>
      <sz val="11"/>
      <color indexed="19"/>
      <name val="Calibri"/>
      <family val="2"/>
    </font>
    <font>
      <sz val="10"/>
      <name val="MS Sans Serif"/>
      <family val="2"/>
    </font>
    <font>
      <sz val="11"/>
      <color indexed="63"/>
      <name val="Calibri"/>
      <family val="2"/>
    </font>
    <font>
      <b/>
      <sz val="11"/>
      <name val="Calibri"/>
      <family val="2"/>
    </font>
    <font>
      <sz val="10"/>
      <color indexed="22"/>
      <name val="Arial"/>
      <family val="2"/>
    </font>
    <font>
      <b/>
      <sz val="10"/>
      <name val="Arial"/>
      <family val="2"/>
    </font>
    <font>
      <b/>
      <sz val="16"/>
      <color indexed="30"/>
      <name val="Calibri"/>
      <family val="2"/>
    </font>
    <font>
      <sz val="11"/>
      <color indexed="30"/>
      <name val="Calibri"/>
      <family val="2"/>
    </font>
    <font>
      <b/>
      <sz val="14"/>
      <color indexed="30"/>
      <name val="Calibri"/>
      <family val="2"/>
    </font>
    <font>
      <b/>
      <sz val="12"/>
      <color indexed="30"/>
      <name val="Calibri"/>
      <family val="2"/>
    </font>
    <font>
      <sz val="12"/>
      <color indexed="17"/>
      <name val="Calibri"/>
      <family val="2"/>
    </font>
    <font>
      <b/>
      <u val="single"/>
      <sz val="11"/>
      <color indexed="8"/>
      <name val="Calibri"/>
      <family val="2"/>
    </font>
    <font>
      <b/>
      <sz val="12"/>
      <color indexed="9"/>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20"/>
      <color indexed="30"/>
      <name val="Book Antiqua"/>
      <family val="1"/>
    </font>
    <font>
      <b/>
      <sz val="24"/>
      <color indexed="30"/>
      <name val="Book Antiqua"/>
      <family val="1"/>
    </font>
    <font>
      <b/>
      <sz val="18"/>
      <color indexed="53"/>
      <name val="Book Antiqua"/>
      <family val="1"/>
    </font>
    <font>
      <sz val="14"/>
      <color indexed="53"/>
      <name val="Tahoma"/>
      <family val="2"/>
    </font>
    <font>
      <b/>
      <sz val="14"/>
      <color indexed="8"/>
      <name val="Tahoma"/>
      <family val="2"/>
    </font>
    <font>
      <b/>
      <sz val="14"/>
      <color indexed="30"/>
      <name val="Tahoma"/>
      <family val="2"/>
    </font>
    <font>
      <sz val="11"/>
      <color indexed="30"/>
      <name val="Tahoma"/>
      <family val="2"/>
    </font>
    <font>
      <sz val="11"/>
      <color indexed="8"/>
      <name val="Tahoma"/>
      <family val="2"/>
    </font>
    <font>
      <i/>
      <sz val="11"/>
      <color indexed="8"/>
      <name val="Tahoma"/>
      <family val="2"/>
    </font>
    <font>
      <i/>
      <sz val="11"/>
      <color indexed="30"/>
      <name val="Tahoma"/>
      <family val="2"/>
    </font>
    <font>
      <sz val="14"/>
      <color indexed="30"/>
      <name val="Futura Lt BT"/>
      <family val="0"/>
    </font>
    <font>
      <sz val="14"/>
      <color indexed="60"/>
      <name val="Futura Lt BT"/>
      <family val="0"/>
    </font>
    <font>
      <sz val="14"/>
      <color indexed="8"/>
      <name val="Calibri"/>
      <family val="2"/>
    </font>
    <font>
      <sz val="14"/>
      <color indexed="8"/>
      <name val="Futura Lt BT"/>
      <family val="0"/>
    </font>
    <font>
      <b/>
      <sz val="14"/>
      <color indexed="30"/>
      <name val="Futura Lt BT"/>
      <family val="0"/>
    </font>
    <font>
      <sz val="12"/>
      <color indexed="9"/>
      <name val="Calibri"/>
      <family val="2"/>
    </font>
    <font>
      <b/>
      <sz val="14"/>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right/>
      <top style="thin"/>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0" fillId="16" borderId="1" applyNumberFormat="0" applyAlignment="0" applyProtection="0"/>
    <xf numFmtId="0" fontId="41" fillId="0" borderId="2" applyNumberFormat="0" applyFill="0" applyAlignment="0" applyProtection="0"/>
    <xf numFmtId="0" fontId="42" fillId="17" borderId="3" applyNumberFormat="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21" borderId="0" applyNumberFormat="0" applyBorder="0" applyAlignment="0" applyProtection="0"/>
    <xf numFmtId="44" fontId="9" fillId="0" borderId="0" applyFont="0" applyFill="0" applyBorder="0" applyAlignment="0" applyProtection="0"/>
    <xf numFmtId="0" fontId="38" fillId="7" borderId="1" applyNumberFormat="0" applyAlignment="0" applyProtection="0"/>
    <xf numFmtId="43" fontId="0" fillId="0" borderId="0" applyFont="0" applyFill="0" applyBorder="0" applyAlignment="0" applyProtection="0"/>
    <xf numFmtId="38" fontId="19" fillId="0" borderId="0" applyFont="0" applyFill="0" applyBorder="0" applyAlignment="0" applyProtection="0"/>
    <xf numFmtId="41" fontId="0" fillId="0" borderId="0" applyFont="0" applyFill="0" applyBorder="0" applyAlignment="0" applyProtection="0"/>
    <xf numFmtId="0" fontId="37" fillId="22" borderId="0" applyNumberFormat="0" applyBorder="0" applyAlignment="0" applyProtection="0"/>
    <xf numFmtId="0" fontId="9" fillId="0" borderId="0">
      <alignment/>
      <protection/>
    </xf>
    <xf numFmtId="164" fontId="8" fillId="0" borderId="0">
      <alignment/>
      <protection/>
    </xf>
    <xf numFmtId="0" fontId="0" fillId="23" borderId="4" applyNumberFormat="0" applyFont="0" applyAlignment="0" applyProtection="0"/>
    <xf numFmtId="0" fontId="39" fillId="16"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45" fillId="0" borderId="9" applyNumberFormat="0" applyFill="0" applyAlignment="0" applyProtection="0"/>
    <xf numFmtId="0" fontId="36" fillId="3" borderId="0" applyNumberFormat="0" applyBorder="0" applyAlignment="0" applyProtection="0"/>
    <xf numFmtId="0" fontId="35" fillId="4" borderId="0" applyNumberFormat="0" applyBorder="0" applyAlignment="0" applyProtection="0"/>
    <xf numFmtId="44" fontId="0" fillId="0" borderId="0" applyFont="0" applyFill="0" applyBorder="0" applyAlignment="0" applyProtection="0"/>
    <xf numFmtId="165" fontId="19" fillId="0" borderId="0" applyFont="0" applyFill="0" applyBorder="0" applyAlignment="0" applyProtection="0"/>
    <xf numFmtId="42" fontId="0" fillId="0" borderId="0" applyFont="0" applyFill="0" applyBorder="0" applyAlignment="0" applyProtection="0"/>
  </cellStyleXfs>
  <cellXfs count="106">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0" xfId="0" applyAlignment="1">
      <alignment horizontal="right"/>
    </xf>
    <xf numFmtId="0" fontId="4" fillId="0" borderId="0" xfId="0" applyFont="1" applyAlignment="1">
      <alignment horizontal="center"/>
    </xf>
    <xf numFmtId="0" fontId="0" fillId="10" borderId="0" xfId="0" applyFill="1" applyAlignment="1">
      <alignment/>
    </xf>
    <xf numFmtId="0" fontId="0" fillId="10" borderId="0" xfId="0" applyFont="1" applyFill="1" applyAlignment="1">
      <alignment/>
    </xf>
    <xf numFmtId="0" fontId="2" fillId="0" borderId="0" xfId="0" applyFont="1" applyAlignment="1">
      <alignment horizontal="center"/>
    </xf>
    <xf numFmtId="0" fontId="0" fillId="10" borderId="0" xfId="0" applyFill="1" applyAlignment="1">
      <alignment horizontal="center"/>
    </xf>
    <xf numFmtId="0" fontId="2" fillId="0" borderId="0" xfId="0" applyFont="1" applyFill="1" applyAlignment="1">
      <alignment horizontal="right"/>
    </xf>
    <xf numFmtId="0" fontId="2" fillId="0" borderId="0" xfId="0" applyFont="1" applyFill="1" applyAlignment="1">
      <alignment horizontal="center"/>
    </xf>
    <xf numFmtId="0" fontId="0" fillId="0" borderId="10" xfId="0" applyBorder="1" applyAlignment="1">
      <alignment/>
    </xf>
    <xf numFmtId="9" fontId="0" fillId="0" borderId="0" xfId="52" applyFont="1" applyAlignment="1">
      <alignment horizontal="center"/>
    </xf>
    <xf numFmtId="0" fontId="4" fillId="15" borderId="0" xfId="0" applyFont="1" applyFill="1" applyAlignment="1">
      <alignment horizontal="center"/>
    </xf>
    <xf numFmtId="0" fontId="0" fillId="0" borderId="11" xfId="0" applyBorder="1" applyAlignment="1">
      <alignment/>
    </xf>
    <xf numFmtId="0" fontId="0" fillId="0" borderId="0" xfId="0" applyNumberFormat="1" applyAlignment="1">
      <alignment horizontal="right"/>
    </xf>
    <xf numFmtId="0" fontId="0" fillId="0" borderId="0" xfId="0" applyFont="1" applyAlignment="1">
      <alignment horizontal="right"/>
    </xf>
    <xf numFmtId="0" fontId="0" fillId="0" borderId="0" xfId="0" applyAlignment="1">
      <alignment horizontal="right" vertical="center"/>
    </xf>
    <xf numFmtId="0" fontId="10" fillId="0" borderId="0" xfId="0" applyFont="1" applyAlignment="1">
      <alignment horizontal="right"/>
    </xf>
    <xf numFmtId="0" fontId="10" fillId="0" borderId="0" xfId="0" applyFont="1" applyAlignment="1">
      <alignment/>
    </xf>
    <xf numFmtId="0" fontId="4" fillId="0" borderId="0" xfId="0" applyFont="1" applyAlignment="1">
      <alignment horizontal="left" indent="1"/>
    </xf>
    <xf numFmtId="0" fontId="10" fillId="0" borderId="0" xfId="0" applyFont="1" applyAlignment="1">
      <alignment horizontal="left" indent="1"/>
    </xf>
    <xf numFmtId="164" fontId="9" fillId="0" borderId="0" xfId="49" applyFont="1">
      <alignment/>
      <protection/>
    </xf>
    <xf numFmtId="164" fontId="9" fillId="0" borderId="0" xfId="49" applyFont="1" applyAlignment="1">
      <alignment horizontal="right"/>
      <protection/>
    </xf>
    <xf numFmtId="9" fontId="9" fillId="0" borderId="0" xfId="52" applyFont="1" applyAlignment="1">
      <alignment horizontal="right" vertical="center"/>
    </xf>
    <xf numFmtId="9" fontId="0" fillId="0" borderId="0" xfId="52" applyAlignment="1">
      <alignment horizontal="center" vertical="center"/>
    </xf>
    <xf numFmtId="164" fontId="12" fillId="0" borderId="0" xfId="49" applyFont="1" applyAlignment="1">
      <alignment horizontal="right"/>
      <protection/>
    </xf>
    <xf numFmtId="164" fontId="12" fillId="0" borderId="0" xfId="49" applyFont="1" applyAlignment="1">
      <alignment horizontal="center"/>
      <protection/>
    </xf>
    <xf numFmtId="164" fontId="12" fillId="0" borderId="0" xfId="0" applyNumberFormat="1" applyFont="1" applyAlignment="1">
      <alignment horizontal="center"/>
    </xf>
    <xf numFmtId="0" fontId="12" fillId="0" borderId="0" xfId="0" applyFont="1" applyAlignment="1">
      <alignment horizontal="center"/>
    </xf>
    <xf numFmtId="164" fontId="0" fillId="0" borderId="0" xfId="0" applyNumberFormat="1" applyFont="1" applyFill="1" applyAlignment="1">
      <alignment horizontal="center"/>
    </xf>
    <xf numFmtId="0" fontId="0" fillId="0" borderId="0" xfId="0" applyFont="1" applyFill="1" applyAlignment="1">
      <alignment horizontal="center"/>
    </xf>
    <xf numFmtId="2" fontId="7" fillId="0" borderId="0" xfId="0" applyNumberFormat="1" applyFont="1" applyFill="1" applyAlignment="1">
      <alignment horizontal="center"/>
    </xf>
    <xf numFmtId="0" fontId="10" fillId="0" borderId="10" xfId="0" applyFont="1" applyBorder="1" applyAlignment="1">
      <alignment/>
    </xf>
    <xf numFmtId="0" fontId="10" fillId="0" borderId="10" xfId="0" applyFont="1" applyBorder="1" applyAlignment="1">
      <alignment horizontal="center"/>
    </xf>
    <xf numFmtId="0" fontId="13" fillId="0" borderId="0" xfId="0" applyFont="1" applyFill="1" applyAlignment="1">
      <alignment horizontal="center"/>
    </xf>
    <xf numFmtId="0" fontId="6" fillId="0" borderId="12" xfId="0" applyFont="1" applyBorder="1" applyAlignment="1">
      <alignment horizontal="center" vertical="center"/>
    </xf>
    <xf numFmtId="0" fontId="5" fillId="0" borderId="11" xfId="0" applyFont="1" applyBorder="1" applyAlignment="1">
      <alignment horizontal="right" vertical="center"/>
    </xf>
    <xf numFmtId="0" fontId="0" fillId="0" borderId="0" xfId="0" applyAlignment="1">
      <alignment vertical="center"/>
    </xf>
    <xf numFmtId="0" fontId="11" fillId="22" borderId="12" xfId="0" applyFont="1" applyFill="1" applyBorder="1" applyAlignment="1">
      <alignment horizontal="center" vertical="center"/>
    </xf>
    <xf numFmtId="0" fontId="0" fillId="0" borderId="0" xfId="0" applyFont="1" applyFill="1" applyAlignment="1">
      <alignment/>
    </xf>
    <xf numFmtId="0" fontId="0" fillId="0" borderId="0" xfId="0" applyFont="1" applyAlignment="1">
      <alignment horizontal="center"/>
    </xf>
    <xf numFmtId="2" fontId="14" fillId="0" borderId="0" xfId="0" applyNumberFormat="1" applyFont="1" applyAlignment="1">
      <alignment/>
    </xf>
    <xf numFmtId="0" fontId="10" fillId="0" borderId="10" xfId="0" applyFont="1" applyBorder="1" applyAlignment="1">
      <alignment horizontal="right"/>
    </xf>
    <xf numFmtId="1" fontId="0" fillId="0" borderId="0" xfId="52" applyNumberFormat="1" applyFont="1" applyAlignment="1">
      <alignment horizontal="center"/>
    </xf>
    <xf numFmtId="0" fontId="0" fillId="15" borderId="0" xfId="0" applyFill="1" applyAlignment="1">
      <alignment/>
    </xf>
    <xf numFmtId="9" fontId="0" fillId="15" borderId="0" xfId="0" applyNumberFormat="1" applyFill="1" applyAlignment="1">
      <alignment horizontal="center"/>
    </xf>
    <xf numFmtId="0" fontId="0" fillId="15" borderId="0" xfId="0" applyFill="1" applyAlignment="1">
      <alignment horizontal="center"/>
    </xf>
    <xf numFmtId="0" fontId="4" fillId="15" borderId="12" xfId="0" applyFont="1" applyFill="1" applyBorder="1" applyAlignment="1">
      <alignment horizontal="center"/>
    </xf>
    <xf numFmtId="0" fontId="2" fillId="0" borderId="0" xfId="0" applyFont="1" applyAlignment="1">
      <alignment horizontal="right"/>
    </xf>
    <xf numFmtId="0" fontId="2" fillId="15" borderId="0" xfId="0" applyFont="1" applyFill="1" applyAlignment="1">
      <alignment horizontal="left" indent="1"/>
    </xf>
    <xf numFmtId="0" fontId="15" fillId="0" borderId="0" xfId="0" applyFont="1" applyAlignment="1">
      <alignment horizontal="left" indent="1"/>
    </xf>
    <xf numFmtId="0" fontId="15" fillId="0" borderId="0" xfId="0" applyFont="1" applyFill="1" applyAlignment="1">
      <alignment horizontal="left" indent="1"/>
    </xf>
    <xf numFmtId="0" fontId="16" fillId="0" borderId="0" xfId="0" applyFont="1" applyAlignment="1">
      <alignment horizontal="center"/>
    </xf>
    <xf numFmtId="0" fontId="2" fillId="11" borderId="13" xfId="0" applyFont="1" applyFill="1" applyBorder="1" applyAlignment="1">
      <alignment horizontal="center" vertical="center"/>
    </xf>
    <xf numFmtId="0" fontId="2" fillId="11" borderId="14" xfId="0" applyFont="1" applyFill="1" applyBorder="1" applyAlignment="1">
      <alignment horizontal="center" vertical="center"/>
    </xf>
    <xf numFmtId="0" fontId="2" fillId="11" borderId="12" xfId="0" applyFont="1" applyFill="1" applyBorder="1" applyAlignment="1">
      <alignment horizontal="center" vertical="center"/>
    </xf>
    <xf numFmtId="0" fontId="2" fillId="11" borderId="12" xfId="0" applyFont="1" applyFill="1" applyBorder="1" applyAlignment="1">
      <alignment horizontal="center" vertical="center" wrapText="1"/>
    </xf>
    <xf numFmtId="0" fontId="3" fillId="23" borderId="13" xfId="0" applyFont="1" applyFill="1" applyBorder="1" applyAlignment="1">
      <alignment vertical="center"/>
    </xf>
    <xf numFmtId="0" fontId="3" fillId="23" borderId="14" xfId="0" applyFont="1" applyFill="1" applyBorder="1" applyAlignment="1">
      <alignment vertical="center"/>
    </xf>
    <xf numFmtId="0" fontId="6" fillId="0" borderId="0" xfId="0" applyFont="1" applyAlignment="1">
      <alignment horizontal="left" vertical="center" indent="1"/>
    </xf>
    <xf numFmtId="0" fontId="9" fillId="0" borderId="0" xfId="48">
      <alignment/>
      <protection/>
    </xf>
    <xf numFmtId="0" fontId="0" fillId="0" borderId="0" xfId="0" applyFill="1" applyAlignment="1">
      <alignment/>
    </xf>
    <xf numFmtId="2" fontId="22" fillId="0" borderId="0" xfId="0" applyNumberFormat="1" applyFont="1" applyFill="1" applyBorder="1" applyAlignment="1">
      <alignment horizontal="center" vertical="center"/>
    </xf>
    <xf numFmtId="0" fontId="0" fillId="0" borderId="0" xfId="0" applyFill="1" applyBorder="1" applyAlignment="1">
      <alignment/>
    </xf>
    <xf numFmtId="0" fontId="23" fillId="0" borderId="0" xfId="0" applyFont="1" applyFill="1" applyBorder="1" applyAlignment="1">
      <alignment/>
    </xf>
    <xf numFmtId="2" fontId="12" fillId="0" borderId="0" xfId="0" applyNumberFormat="1" applyFont="1" applyFill="1" applyBorder="1" applyAlignment="1">
      <alignment horizontal="right"/>
    </xf>
    <xf numFmtId="0" fontId="12" fillId="0" borderId="0" xfId="0" applyFont="1" applyFill="1" applyBorder="1" applyAlignment="1">
      <alignment horizontal="center"/>
    </xf>
    <xf numFmtId="2" fontId="12" fillId="0" borderId="0" xfId="0" applyNumberFormat="1" applyFont="1" applyFill="1" applyBorder="1" applyAlignment="1">
      <alignment horizontal="left"/>
    </xf>
    <xf numFmtId="2" fontId="12" fillId="0" borderId="0" xfId="0" applyNumberFormat="1" applyFont="1" applyFill="1" applyBorder="1" applyAlignment="1">
      <alignment/>
    </xf>
    <xf numFmtId="1" fontId="11" fillId="22" borderId="12" xfId="0" applyNumberFormat="1" applyFont="1" applyFill="1" applyBorder="1" applyAlignment="1">
      <alignment horizontal="center" vertical="center"/>
    </xf>
    <xf numFmtId="0" fontId="25" fillId="0" borderId="12" xfId="0" applyFont="1" applyBorder="1" applyAlignment="1">
      <alignment horizontal="left" vertical="center" indent="1"/>
    </xf>
    <xf numFmtId="0" fontId="26" fillId="2" borderId="12" xfId="0" applyFont="1" applyFill="1" applyBorder="1" applyAlignment="1">
      <alignment horizontal="center" vertical="center"/>
    </xf>
    <xf numFmtId="2" fontId="27" fillId="2" borderId="0" xfId="52" applyNumberFormat="1" applyFont="1" applyFill="1" applyBorder="1" applyAlignment="1">
      <alignment horizontal="center" vertical="center"/>
    </xf>
    <xf numFmtId="164" fontId="27" fillId="2" borderId="0" xfId="49" applyFont="1" applyFill="1" applyAlignment="1">
      <alignment horizontal="center"/>
      <protection/>
    </xf>
    <xf numFmtId="0" fontId="25" fillId="0" borderId="0" xfId="0" applyFont="1" applyAlignment="1">
      <alignment horizontal="left"/>
    </xf>
    <xf numFmtId="0" fontId="25" fillId="0" borderId="0" xfId="0" applyFont="1" applyAlignment="1">
      <alignment/>
    </xf>
    <xf numFmtId="2" fontId="0" fillId="0" borderId="0" xfId="0" applyNumberFormat="1" applyAlignment="1">
      <alignment/>
    </xf>
    <xf numFmtId="166" fontId="0" fillId="0" borderId="0" xfId="52" applyNumberFormat="1" applyFont="1" applyAlignment="1">
      <alignment horizontal="center"/>
    </xf>
    <xf numFmtId="166" fontId="0" fillId="0" borderId="0" xfId="0" applyNumberFormat="1" applyAlignment="1">
      <alignment horizontal="center"/>
    </xf>
    <xf numFmtId="0" fontId="10" fillId="0" borderId="12" xfId="0" applyFont="1" applyBorder="1" applyAlignment="1">
      <alignment horizontal="left" vertical="center" indent="1"/>
    </xf>
    <xf numFmtId="0" fontId="10" fillId="0" borderId="0" xfId="0" applyFont="1" applyAlignment="1">
      <alignment horizontal="center" vertical="center"/>
    </xf>
    <xf numFmtId="0" fontId="3" fillId="0" borderId="0" xfId="0" applyFont="1" applyAlignment="1">
      <alignment/>
    </xf>
    <xf numFmtId="0" fontId="28" fillId="0" borderId="0" xfId="0" applyFont="1" applyAlignment="1">
      <alignment/>
    </xf>
    <xf numFmtId="0" fontId="10" fillId="0" borderId="0" xfId="0" applyFont="1" applyBorder="1" applyAlignment="1">
      <alignment horizontal="left" vertical="center" indent="1"/>
    </xf>
    <xf numFmtId="0" fontId="7" fillId="0" borderId="12" xfId="0" applyFont="1" applyBorder="1" applyAlignment="1">
      <alignment horizontal="center"/>
    </xf>
    <xf numFmtId="0" fontId="10" fillId="0" borderId="0" xfId="0" applyFont="1" applyFill="1" applyAlignment="1">
      <alignment vertical="center"/>
    </xf>
    <xf numFmtId="0" fontId="0" fillId="0" borderId="0" xfId="0" applyFill="1" applyAlignment="1">
      <alignment vertical="center"/>
    </xf>
    <xf numFmtId="0" fontId="11" fillId="23" borderId="0" xfId="0" applyFont="1" applyFill="1" applyAlignment="1">
      <alignment horizontal="right" vertical="center"/>
    </xf>
    <xf numFmtId="0" fontId="11" fillId="23" borderId="0" xfId="0" applyFont="1" applyFill="1" applyAlignment="1">
      <alignment horizontal="center" vertical="center"/>
    </xf>
    <xf numFmtId="0" fontId="10" fillId="0" borderId="0" xfId="0" applyFont="1" applyFill="1" applyAlignment="1">
      <alignment horizontal="center"/>
    </xf>
    <xf numFmtId="0" fontId="10" fillId="0" borderId="0" xfId="0" applyFont="1" applyFill="1" applyAlignment="1">
      <alignment horizontal="right"/>
    </xf>
    <xf numFmtId="0" fontId="0" fillId="0" borderId="12" xfId="0" applyBorder="1" applyAlignment="1" applyProtection="1">
      <alignment horizontal="center" vertical="center"/>
      <protection hidden="1"/>
    </xf>
    <xf numFmtId="0" fontId="10" fillId="0" borderId="12" xfId="0" applyFont="1" applyBorder="1" applyAlignment="1" applyProtection="1">
      <alignment horizontal="center"/>
      <protection hidden="1"/>
    </xf>
    <xf numFmtId="9" fontId="0" fillId="0" borderId="0" xfId="52" applyFont="1" applyAlignment="1">
      <alignment/>
    </xf>
    <xf numFmtId="0" fontId="3" fillId="0" borderId="0" xfId="0" applyFont="1" applyFill="1" applyBorder="1" applyAlignment="1">
      <alignment horizontal="right" vertical="center"/>
    </xf>
    <xf numFmtId="0" fontId="20" fillId="0" borderId="0" xfId="0" applyFont="1" applyAlignment="1">
      <alignment horizontal="center" vertical="center"/>
    </xf>
    <xf numFmtId="0" fontId="0" fillId="0" borderId="0" xfId="0" applyAlignment="1">
      <alignment horizontal="center" vertical="center"/>
    </xf>
    <xf numFmtId="0" fontId="29" fillId="0" borderId="0" xfId="0" applyFont="1" applyAlignment="1">
      <alignment horizontal="right"/>
    </xf>
    <xf numFmtId="0" fontId="30" fillId="0" borderId="0" xfId="0" applyFont="1" applyAlignment="1" applyProtection="1">
      <alignment horizontal="center" vertical="center"/>
      <protection hidden="1"/>
    </xf>
    <xf numFmtId="0" fontId="0" fillId="0" borderId="0" xfId="0" applyAlignment="1">
      <alignment horizontal="center" vertical="center" wrapText="1"/>
    </xf>
    <xf numFmtId="0" fontId="0" fillId="7" borderId="15" xfId="0" applyFill="1" applyBorder="1" applyAlignment="1">
      <alignment horizontal="center" vertical="center"/>
    </xf>
    <xf numFmtId="0" fontId="0" fillId="7" borderId="16" xfId="0" applyFill="1" applyBorder="1" applyAlignment="1">
      <alignment horizontal="center" vertical="center"/>
    </xf>
    <xf numFmtId="0" fontId="0" fillId="7" borderId="17" xfId="0" applyFill="1" applyBorder="1" applyAlignment="1">
      <alignment horizontal="center" vertical="center"/>
    </xf>
    <xf numFmtId="0" fontId="7" fillId="11" borderId="0" xfId="0" applyFont="1" applyFill="1" applyAlignment="1">
      <alignment horizontal="center"/>
    </xf>
    <xf numFmtId="0" fontId="24" fillId="23" borderId="11" xfId="0" applyFont="1" applyFill="1" applyBorder="1" applyAlignment="1">
      <alignment horizontal="left" vertical="center" inden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Migliaia (0)_2 A OPE" xfId="45"/>
    <cellStyle name="Comma [0]" xfId="46"/>
    <cellStyle name="Neutrale" xfId="47"/>
    <cellStyle name="Normale 2" xfId="48"/>
    <cellStyle name="Normale_3 A OPE - Qualifica"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Valuta (0)_2 A OPE" xfId="64"/>
    <cellStyle name="Currency [0]" xfId="65"/>
  </cellStyles>
  <dxfs count="6">
    <dxf>
      <font>
        <color rgb="FFFF0000"/>
      </font>
    </dxf>
    <dxf>
      <font>
        <color rgb="FFFF0000"/>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133350</xdr:rowOff>
    </xdr:from>
    <xdr:to>
      <xdr:col>15</xdr:col>
      <xdr:colOff>552450</xdr:colOff>
      <xdr:row>48</xdr:row>
      <xdr:rowOff>19050</xdr:rowOff>
    </xdr:to>
    <xdr:sp>
      <xdr:nvSpPr>
        <xdr:cNvPr id="1" name="Text Box 1" descr="Pergamena"/>
        <xdr:cNvSpPr>
          <a:spLocks/>
        </xdr:cNvSpPr>
      </xdr:nvSpPr>
      <xdr:spPr>
        <a:xfrm>
          <a:off x="85725" y="133350"/>
          <a:ext cx="9610725" cy="9001125"/>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0000" tIns="190800" rIns="180000" bIns="46800"/>
        <a:p>
          <a:pPr algn="l">
            <a:defRPr/>
          </a:pPr>
          <a:r>
            <a:rPr lang="en-US" cap="none" sz="2000" b="1" i="0" u="none" baseline="0">
              <a:solidFill>
                <a:srgbClr val="0066CC"/>
              </a:solidFill>
            </a:rPr>
            <a:t>INFORMAZIONI SUL FOGLIO DI CALCOLO </a:t>
          </a:r>
          <a:r>
            <a:rPr lang="en-US" cap="none" sz="2400" b="1" i="0" u="none" baseline="0">
              <a:solidFill>
                <a:srgbClr val="0066CC"/>
              </a:solidFill>
            </a:rPr>
            <a:t>M</a:t>
          </a:r>
          <a:r>
            <a:rPr lang="en-US" cap="none" sz="2000" b="1" i="0" u="none" baseline="0">
              <a:solidFill>
                <a:srgbClr val="0066CC"/>
              </a:solidFill>
            </a:rPr>
            <a:t>AT</a:t>
          </a:r>
          <a:r>
            <a:rPr lang="en-US" cap="none" sz="2400" b="1" i="0" u="none" baseline="0">
              <a:solidFill>
                <a:srgbClr val="0066CC"/>
              </a:solidFill>
            </a:rPr>
            <a:t>E</a:t>
          </a:r>
          <a:r>
            <a:rPr lang="en-US" cap="none" sz="2000" b="1" i="0" u="none" baseline="0">
              <a:solidFill>
                <a:srgbClr val="0066CC"/>
              </a:solidFill>
            </a:rPr>
            <a:t>ASY
</a:t>
          </a:r>
          <a:r>
            <a:rPr lang="en-US" cap="none" sz="1800" b="1" i="0" u="none" baseline="0">
              <a:solidFill>
                <a:srgbClr val="FF6600"/>
              </a:solidFill>
            </a:rPr>
            <a:t>              
</a:t>
          </a:r>
          <a:r>
            <a:rPr lang="en-US" cap="none" sz="1800" b="1" i="0" u="none" baseline="0">
              <a:solidFill>
                <a:srgbClr val="FF6600"/>
              </a:solidFill>
            </a:rPr>
            <a:t>                                                                                                             </a:t>
          </a:r>
          <a:r>
            <a:rPr lang="en-US" cap="none" sz="1400" b="0" i="0" u="none" baseline="0">
              <a:solidFill>
                <a:srgbClr val="FF6600"/>
              </a:solidFill>
            </a:rPr>
            <a:t>autore:</a:t>
          </a:r>
          <a:r>
            <a:rPr lang="en-US" cap="none" sz="1400" b="1" i="0" u="none" baseline="0">
              <a:solidFill>
                <a:srgbClr val="000000"/>
              </a:solidFill>
            </a:rPr>
            <a:t> </a:t>
          </a:r>
          <a:r>
            <a:rPr lang="en-US" cap="none" sz="1400" b="1" i="0" u="none" baseline="0">
              <a:solidFill>
                <a:srgbClr val="0066CC"/>
              </a:solidFill>
            </a:rPr>
            <a:t>prof. Vincenzo Maiorino</a:t>
          </a:r>
          <a:r>
            <a:rPr lang="en-US" cap="none" sz="1100" b="0" i="0" u="none" baseline="0">
              <a:solidFill>
                <a:srgbClr val="0066CC"/>
              </a:solidFill>
            </a:rPr>
            <a:t>
</a:t>
          </a:r>
          <a:r>
            <a:rPr lang="en-US" cap="none" sz="1100" b="0" i="0" u="none" baseline="0">
              <a:solidFill>
                <a:srgbClr val="000000"/>
              </a:solidFill>
            </a:rPr>
            <a:t>(</a:t>
          </a:r>
          <a:r>
            <a:rPr lang="en-US" cap="none" sz="1100" b="0" i="1" u="none" baseline="0">
              <a:solidFill>
                <a:srgbClr val="000000"/>
              </a:solidFill>
            </a:rPr>
            <a:t>docente Liceo Scientifico Isaac Newton - Chivasso</a:t>
          </a:r>
          <a:r>
            <a:rPr lang="en-US" cap="none" sz="1100" b="0" i="0" u="none" baseline="0">
              <a:solidFill>
                <a:srgbClr val="000000"/>
              </a:solidFill>
            </a:rPr>
            <a:t>)
</a:t>
          </a:r>
          <a:r>
            <a:rPr lang="en-US" cap="none" sz="1100" b="0" i="1" u="none" baseline="0">
              <a:solidFill>
                <a:srgbClr val="0066CC"/>
              </a:solidFill>
            </a:rPr>
            <a:t>emaiorino@yahoo.it - responsabile.qualita@liceonewton.it
</a:t>
          </a:r>
          <a:r>
            <a:rPr lang="en-US" cap="none" sz="1400" b="0" i="0" u="none" baseline="0">
              <a:solidFill>
                <a:srgbClr val="0066CC"/>
              </a:solidFill>
            </a:rPr>
            <a:t>
</a:t>
          </a:r>
          <a:r>
            <a:rPr lang="en-US" cap="none" sz="1400" b="0" i="0" u="none" baseline="0">
              <a:solidFill>
                <a:srgbClr val="993300"/>
              </a:solidFill>
            </a:rPr>
            <a:t>Nota:</a:t>
          </a:r>
          <a:r>
            <a:rPr lang="en-US" cap="none" sz="1400" b="0" i="0" u="none" baseline="0">
              <a:solidFill>
                <a:srgbClr val="0066CC"/>
              </a:solidFill>
            </a:rPr>
            <a:t> </a:t>
          </a:r>
          <a:r>
            <a:rPr lang="en-US" cap="none" sz="1400" b="0" i="0" u="none" baseline="0">
              <a:solidFill>
                <a:srgbClr val="000000"/>
              </a:solidFill>
              <a:latin typeface="Calibri"/>
              <a:ea typeface="Calibri"/>
              <a:cs typeface="Calibri"/>
            </a:rPr>
            <a:t>per il completo funzionamento di </a:t>
          </a:r>
          <a:r>
            <a:rPr lang="en-US" cap="none" sz="1400" b="0" i="0" u="none" baseline="0">
              <a:solidFill>
                <a:srgbClr val="000000"/>
              </a:solidFill>
              <a:latin typeface="Calibri"/>
              <a:ea typeface="Calibri"/>
              <a:cs typeface="Calibri"/>
            </a:rPr>
            <a:t>MatEasy è necessario abilitare Excel all'uso delle macro.
</a:t>
          </a:r>
          <a:r>
            <a:rPr lang="en-US" cap="none" sz="1400" b="0" i="0" u="none" baseline="0">
              <a:solidFill>
                <a:srgbClr val="0066CC"/>
              </a:solidFill>
            </a:rPr>
            <a:t>
</a:t>
          </a:r>
          <a:r>
            <a:rPr lang="en-US" cap="none" sz="1400" b="0" i="0" u="none" baseline="0">
              <a:solidFill>
                <a:srgbClr val="0066CC"/>
              </a:solidFill>
            </a:rPr>
            <a:t>Foglio</a:t>
          </a:r>
          <a:r>
            <a:rPr lang="en-US" cap="none" sz="1400" b="0" i="0" u="none" baseline="0">
              <a:solidFill>
                <a:srgbClr val="000000"/>
              </a:solidFill>
            </a:rPr>
            <a:t> "</a:t>
          </a:r>
          <a:r>
            <a:rPr lang="en-US" cap="none" sz="1400" b="1" i="0" u="none" baseline="0">
              <a:solidFill>
                <a:srgbClr val="0066CC"/>
              </a:solidFill>
            </a:rPr>
            <a:t>Classe</a:t>
          </a:r>
          <a:r>
            <a:rPr lang="en-US" cap="none" sz="1400" b="0" i="0" u="none" baseline="0">
              <a:solidFill>
                <a:srgbClr val="000000"/>
              </a:solidFill>
            </a:rPr>
            <a:t>" 
</a:t>
          </a:r>
          <a:r>
            <a:rPr lang="en-US" cap="none" sz="1400" b="0" i="0" u="none" baseline="0">
              <a:solidFill>
                <a:srgbClr val="000000"/>
              </a:solidFill>
              <a:latin typeface="Calibri"/>
              <a:ea typeface="Calibri"/>
              <a:cs typeface="Calibri"/>
            </a:rPr>
            <a:t>Inserire i nomi degli allievi nella colonna predisposta, indicare la sessione d'esame (2011, 2012, ...), il numero della commissione, la classe di cui correggere gli elaborati. Tutti questi dati saranno disponibili nella griglia di correzione.
</a:t>
          </a:r>
          <a:r>
            <a:rPr lang="en-US" cap="none" sz="1400" b="0" i="0" u="none" baseline="0">
              <a:solidFill>
                <a:srgbClr val="000000"/>
              </a:solidFill>
              <a:latin typeface="Calibri"/>
              <a:ea typeface="Calibri"/>
              <a:cs typeface="Calibri"/>
            </a:rPr>
            <a:t>Premere il pulsante "Genera schede" per generare una griglia di correzione per ogni candidato.
</a:t>
          </a:r>
          <a:r>
            <a:rPr lang="en-US" cap="none" sz="1400" b="0" i="0" u="none" baseline="0">
              <a:solidFill>
                <a:srgbClr val="000000"/>
              </a:solidFill>
            </a:rPr>
            <a:t>
</a:t>
          </a:r>
          <a:r>
            <a:rPr lang="en-US" cap="none" sz="1400" b="0" i="0" u="none" baseline="0">
              <a:solidFill>
                <a:srgbClr val="0066CC"/>
              </a:solidFill>
            </a:rPr>
            <a:t>Foglio</a:t>
          </a:r>
          <a:r>
            <a:rPr lang="en-US" cap="none" sz="1400" b="0" i="0" u="none" baseline="0">
              <a:solidFill>
                <a:srgbClr val="000000"/>
              </a:solidFill>
            </a:rPr>
            <a:t> "</a:t>
          </a:r>
          <a:r>
            <a:rPr lang="en-US" cap="none" sz="1400" b="1" i="0" u="none" baseline="0">
              <a:solidFill>
                <a:srgbClr val="0066CC"/>
              </a:solidFill>
            </a:rPr>
            <a:t>Criteri</a:t>
          </a:r>
          <a:r>
            <a:rPr lang="en-US" cap="none" sz="1400" b="0" i="0" u="none" baseline="0">
              <a:solidFill>
                <a:srgbClr val="000000"/>
              </a:solidFill>
            </a:rPr>
            <a:t>"
</a:t>
          </a:r>
          <a:r>
            <a:rPr lang="en-US" cap="none" sz="1400" b="0" i="0" u="none" baseline="0">
              <a:solidFill>
                <a:srgbClr val="000000"/>
              </a:solidFill>
              <a:latin typeface="Calibri"/>
              <a:ea typeface="Calibri"/>
              <a:cs typeface="Calibri"/>
            </a:rPr>
            <a:t>Inserire i punteggi per ogni problema e per ogni quesito; ogni problema e ogni quesito contempla 3 indicatori su cui suddividere il punteggio dell'esercizio. 
</a:t>
          </a:r>
          <a:r>
            <a:rPr lang="en-US" cap="none" sz="1400" b="0" i="0" u="none" baseline="0">
              <a:solidFill>
                <a:srgbClr val="000000"/>
              </a:solidFill>
              <a:latin typeface="Calibri"/>
              <a:ea typeface="Calibri"/>
              <a:cs typeface="Calibri"/>
            </a:rPr>
            <a:t>Immettere il punteggio totale del compito e la percentuale con cui si ottiene la sufficienza.
</a:t>
          </a:r>
          <a:r>
            <a:rPr lang="en-US" cap="none" sz="1400" b="0" i="0" u="none" baseline="0">
              <a:solidFill>
                <a:srgbClr val="000000"/>
              </a:solidFill>
              <a:latin typeface="Calibri"/>
              <a:ea typeface="Calibri"/>
              <a:cs typeface="Calibri"/>
            </a:rPr>
            <a:t>Volendo è possibile assegnare un titolo ai problemi e ai quesiti, in modo da individuare meglio</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l'esercizio quando lo si sceglie nella scheda di correzione.
</a:t>
          </a:r>
          <a:r>
            <a:rPr lang="en-US" cap="none" sz="1400" b="0" i="0" u="none" baseline="0">
              <a:solidFill>
                <a:srgbClr val="000000"/>
              </a:solidFill>
              <a:latin typeface="Calibri"/>
              <a:ea typeface="Calibri"/>
              <a:cs typeface="Calibri"/>
            </a:rPr>
            <a:t>Nel calcolo del voto viene considerato il voto minimo pari a 3/15. Questo valore può essere modificato nella sezione dedicata al calcolo del voto.
</a:t>
          </a:r>
          <a:r>
            <a:rPr lang="en-US" cap="none" sz="1400" b="0" i="0" u="none" baseline="0">
              <a:solidFill>
                <a:srgbClr val="000000"/>
              </a:solidFill>
            </a:rPr>
            <a:t>
</a:t>
          </a:r>
          <a:r>
            <a:rPr lang="en-US" cap="none" sz="1400" b="1" i="0" u="none" baseline="0">
              <a:solidFill>
                <a:srgbClr val="0066CC"/>
              </a:solidFill>
            </a:rPr>
            <a:t>Come usare la griglia
</a:t>
          </a:r>
          <a:r>
            <a:rPr lang="en-US" cap="none" sz="1400" b="0" i="0" u="none" baseline="0">
              <a:solidFill>
                <a:srgbClr val="000000"/>
              </a:solidFill>
              <a:latin typeface="Calibri"/>
              <a:ea typeface="Calibri"/>
              <a:cs typeface="Calibri"/>
            </a:rPr>
            <a:t>Le schede vengono numerate con il numero d'ordine di ogni candidato (ad esempio la scheda "3" sarà intestata al terzo candidato dell'elenco).
</a:t>
          </a:r>
          <a:r>
            <a:rPr lang="en-US" cap="none" sz="1400" b="0" i="0" u="none" baseline="0">
              <a:solidFill>
                <a:srgbClr val="000000"/>
              </a:solidFill>
              <a:latin typeface="Calibri"/>
              <a:ea typeface="Calibri"/>
              <a:cs typeface="Calibri"/>
            </a:rPr>
            <a:t>Nelle schede numerate sono presenti delle tendine in cui scegliere i valori.
</a:t>
          </a:r>
          <a:r>
            <a:rPr lang="en-US" cap="none" sz="1400" b="0" i="0" u="none" baseline="0">
              <a:solidFill>
                <a:srgbClr val="000000"/>
              </a:solidFill>
              <a:latin typeface="Calibri"/>
              <a:ea typeface="Calibri"/>
              <a:cs typeface="Calibri"/>
            </a:rPr>
            <a:t>Accanto alla scritta "Problema" scegliere il numero del problema (1 o 2) e i descrittori che definiscono il grado di correttezza dell'esercizio; il punteggio verrà calcolato in automatico.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Scegliere, allo stesso modo, il numero del quesito svolto e scegliere i relativi descrittori, il punteggio relativo al quesito sarà selezionato per ogni descrittore e sarà calcolato il totale.
</a:t>
          </a:r>
          <a:r>
            <a:rPr lang="en-US" cap="none" sz="1400" b="0" i="0" u="none" baseline="0">
              <a:solidFill>
                <a:srgbClr val="000000"/>
              </a:solidFill>
              <a:latin typeface="Calibri"/>
              <a:ea typeface="Calibri"/>
              <a:cs typeface="Calibri"/>
            </a:rPr>
            <a:t>Attraverso una formula di conversione, si trasforma il punteggio grezzo in un voto in quindicesimi.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0</xdr:row>
      <xdr:rowOff>152400</xdr:rowOff>
    </xdr:from>
    <xdr:to>
      <xdr:col>8</xdr:col>
      <xdr:colOff>400050</xdr:colOff>
      <xdr:row>4</xdr:row>
      <xdr:rowOff>28575</xdr:rowOff>
    </xdr:to>
    <xdr:sp>
      <xdr:nvSpPr>
        <xdr:cNvPr id="1" name="Rettangolo arrotondato 1"/>
        <xdr:cNvSpPr>
          <a:spLocks/>
        </xdr:cNvSpPr>
      </xdr:nvSpPr>
      <xdr:spPr>
        <a:xfrm>
          <a:off x="4857750" y="152400"/>
          <a:ext cx="2457450" cy="762000"/>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p>
          <a:pPr algn="l">
            <a:defRPr/>
          </a:pPr>
          <a:r>
            <a:rPr lang="en-US" cap="none" sz="1200" b="0" i="0" u="none" baseline="0">
              <a:solidFill>
                <a:srgbClr val="FFFFFF"/>
              </a:solidFill>
              <a:latin typeface="Calibri"/>
              <a:ea typeface="Calibri"/>
              <a:cs typeface="Calibri"/>
            </a:rPr>
            <a:t>Premi il pulsante "Genera schede" per generare una griglia di correzione per ogni candidato.</a:t>
          </a:r>
        </a:p>
      </xdr:txBody>
    </xdr:sp>
    <xdr:clientData/>
  </xdr:twoCellAnchor>
  <xdr:twoCellAnchor>
    <xdr:from>
      <xdr:col>0</xdr:col>
      <xdr:colOff>371475</xdr:colOff>
      <xdr:row>0</xdr:row>
      <xdr:rowOff>171450</xdr:rowOff>
    </xdr:from>
    <xdr:to>
      <xdr:col>2</xdr:col>
      <xdr:colOff>57150</xdr:colOff>
      <xdr:row>2</xdr:row>
      <xdr:rowOff>9525</xdr:rowOff>
    </xdr:to>
    <xdr:sp>
      <xdr:nvSpPr>
        <xdr:cNvPr id="2" name="Rettangolo arrotondato 2"/>
        <xdr:cNvSpPr>
          <a:spLocks/>
        </xdr:cNvSpPr>
      </xdr:nvSpPr>
      <xdr:spPr>
        <a:xfrm>
          <a:off x="371475" y="171450"/>
          <a:ext cx="2181225" cy="266700"/>
        </a:xfrm>
        <a:prstGeom prst="round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100" b="0" i="0" u="none" baseline="0">
              <a:solidFill>
                <a:srgbClr val="FFFFFF"/>
              </a:solidFill>
              <a:latin typeface="Calibri"/>
              <a:ea typeface="Calibri"/>
              <a:cs typeface="Calibri"/>
            </a:rPr>
            <a:t>CANDIDATI</a:t>
          </a:r>
        </a:p>
      </xdr:txBody>
    </xdr:sp>
    <xdr:clientData/>
  </xdr:twoCellAnchor>
  <xdr:twoCellAnchor>
    <xdr:from>
      <xdr:col>2</xdr:col>
      <xdr:colOff>171450</xdr:colOff>
      <xdr:row>0</xdr:row>
      <xdr:rowOff>171450</xdr:rowOff>
    </xdr:from>
    <xdr:to>
      <xdr:col>3</xdr:col>
      <xdr:colOff>9525</xdr:colOff>
      <xdr:row>4</xdr:row>
      <xdr:rowOff>19050</xdr:rowOff>
    </xdr:to>
    <xdr:sp>
      <xdr:nvSpPr>
        <xdr:cNvPr id="3" name="Rettangolo 4"/>
        <xdr:cNvSpPr>
          <a:spLocks/>
        </xdr:cNvSpPr>
      </xdr:nvSpPr>
      <xdr:spPr>
        <a:xfrm>
          <a:off x="2667000" y="171450"/>
          <a:ext cx="1114425" cy="73342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r">
            <a:defRPr/>
          </a:pPr>
          <a:r>
            <a:rPr lang="en-US" cap="none" sz="1100" b="0" i="0" u="none" baseline="0">
              <a:solidFill>
                <a:srgbClr val="FFFFFF"/>
              </a:solidFill>
              <a:latin typeface="Calibri"/>
              <a:ea typeface="Calibri"/>
              <a:cs typeface="Calibri"/>
            </a:rPr>
            <a:t>SESSIONE
</a:t>
          </a:r>
          <a:r>
            <a:rPr lang="en-US" cap="none" sz="1100" b="0" i="0" u="none" baseline="0">
              <a:solidFill>
                <a:srgbClr val="FFFFFF"/>
              </a:solidFill>
              <a:latin typeface="Calibri"/>
              <a:ea typeface="Calibri"/>
              <a:cs typeface="Calibri"/>
            </a:rPr>
            <a:t>COMMISSIONE
</a:t>
          </a:r>
          <a:r>
            <a:rPr lang="en-US" cap="none" sz="1100" b="0" i="0" u="none" baseline="0">
              <a:solidFill>
                <a:srgbClr val="FFFFFF"/>
              </a:solidFill>
              <a:latin typeface="Calibri"/>
              <a:ea typeface="Calibri"/>
              <a:cs typeface="Calibri"/>
            </a:rPr>
            <a:t>CLASSE</a:t>
          </a:r>
        </a:p>
      </xdr:txBody>
    </xdr:sp>
    <xdr:clientData/>
  </xdr:twoCellAnchor>
  <xdr:twoCellAnchor>
    <xdr:from>
      <xdr:col>2</xdr:col>
      <xdr:colOff>228600</xdr:colOff>
      <xdr:row>4</xdr:row>
      <xdr:rowOff>180975</xdr:rowOff>
    </xdr:from>
    <xdr:to>
      <xdr:col>3</xdr:col>
      <xdr:colOff>0</xdr:colOff>
      <xdr:row>6</xdr:row>
      <xdr:rowOff>9525</xdr:rowOff>
    </xdr:to>
    <xdr:sp>
      <xdr:nvSpPr>
        <xdr:cNvPr id="4" name="Rettangolo arrotondato 5"/>
        <xdr:cNvSpPr>
          <a:spLocks/>
        </xdr:cNvSpPr>
      </xdr:nvSpPr>
      <xdr:spPr>
        <a:xfrm>
          <a:off x="2724150" y="1066800"/>
          <a:ext cx="1047750" cy="209550"/>
        </a:xfrm>
        <a:prstGeom prst="roundRect">
          <a:avLst/>
        </a:prstGeom>
        <a:gradFill rotWithShape="1">
          <a:gsLst>
            <a:gs pos="0">
              <a:srgbClr val="CB6C1D"/>
            </a:gs>
            <a:gs pos="80000">
              <a:srgbClr val="FF8F2A"/>
            </a:gs>
            <a:gs pos="100000">
              <a:srgbClr val="FF8F26"/>
            </a:gs>
          </a:gsLst>
          <a:lin ang="5400000" scaled="1"/>
        </a:gradFill>
        <a:ln w="9525" cmpd="sng">
          <a:noFill/>
        </a:ln>
      </xdr:spPr>
      <xdr:txBody>
        <a:bodyPr vertOverflow="clip" wrap="square" anchor="ctr"/>
        <a:p>
          <a:pPr algn="r">
            <a:defRPr/>
          </a:pPr>
          <a:r>
            <a:rPr lang="en-US" cap="none" sz="1100" b="0" i="0" u="none" baseline="0">
              <a:solidFill>
                <a:srgbClr val="FFFFFF"/>
              </a:solidFill>
              <a:latin typeface="Calibri"/>
              <a:ea typeface="Calibri"/>
              <a:cs typeface="Calibri"/>
            </a:rPr>
            <a:t>N. CANDIDATI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104775</xdr:rowOff>
    </xdr:from>
    <xdr:to>
      <xdr:col>6</xdr:col>
      <xdr:colOff>19050</xdr:colOff>
      <xdr:row>2</xdr:row>
      <xdr:rowOff>9525</xdr:rowOff>
    </xdr:to>
    <xdr:sp>
      <xdr:nvSpPr>
        <xdr:cNvPr id="1" name="Rettangolo arrotondato 1"/>
        <xdr:cNvSpPr>
          <a:spLocks/>
        </xdr:cNvSpPr>
      </xdr:nvSpPr>
      <xdr:spPr>
        <a:xfrm>
          <a:off x="9525" y="104775"/>
          <a:ext cx="7734300" cy="323850"/>
        </a:xfrm>
        <a:prstGeom prst="roundRect">
          <a:avLst/>
        </a:prstGeom>
        <a:gradFill rotWithShape="1">
          <a:gsLst>
            <a:gs pos="0">
              <a:srgbClr val="CB6C1D"/>
            </a:gs>
            <a:gs pos="80000">
              <a:srgbClr val="FF8F2A"/>
            </a:gs>
            <a:gs pos="100000">
              <a:srgbClr val="FF8F26"/>
            </a:gs>
          </a:gsLst>
          <a:lin ang="5400000" scaled="1"/>
        </a:gradFill>
        <a:ln w="9525" cmpd="sng">
          <a:noFill/>
        </a:ln>
      </xdr:spPr>
      <xdr:txBody>
        <a:bodyPr vertOverflow="clip" wrap="square"/>
        <a:p>
          <a:pPr algn="ctr">
            <a:defRPr/>
          </a:pPr>
          <a:r>
            <a:rPr lang="en-US" cap="none" sz="1400" b="1" i="0" u="none" baseline="0">
              <a:solidFill>
                <a:srgbClr val="FFFFFF"/>
              </a:solidFill>
              <a:latin typeface="Calibri"/>
              <a:ea typeface="Calibri"/>
              <a:cs typeface="Calibri"/>
            </a:rPr>
            <a:t>CRITERI PER PROBLEMI E QUESITI</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7</xdr:row>
      <xdr:rowOff>190500</xdr:rowOff>
    </xdr:from>
    <xdr:to>
      <xdr:col>12</xdr:col>
      <xdr:colOff>123825</xdr:colOff>
      <xdr:row>12</xdr:row>
      <xdr:rowOff>171450</xdr:rowOff>
    </xdr:to>
    <xdr:sp>
      <xdr:nvSpPr>
        <xdr:cNvPr id="1" name="Rettangolo arrotondato 2"/>
        <xdr:cNvSpPr>
          <a:spLocks/>
        </xdr:cNvSpPr>
      </xdr:nvSpPr>
      <xdr:spPr>
        <a:xfrm>
          <a:off x="7696200" y="1809750"/>
          <a:ext cx="2847975" cy="1123950"/>
        </a:xfrm>
        <a:prstGeom prst="roundRect">
          <a:avLst/>
        </a:prstGeom>
        <a:gradFill rotWithShape="1">
          <a:gsLst>
            <a:gs pos="0">
              <a:srgbClr val="FFC99B"/>
            </a:gs>
            <a:gs pos="64999">
              <a:srgbClr val="FFC99B"/>
            </a:gs>
            <a:gs pos="100000">
              <a:srgbClr val="FFD0AA"/>
            </a:gs>
          </a:gsLst>
          <a:lin ang="5400000" scaled="1"/>
        </a:gradFill>
        <a:ln w="9525" cmpd="sng">
          <a:solidFill>
            <a:srgbClr val="F6924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609600</xdr:colOff>
      <xdr:row>1</xdr:row>
      <xdr:rowOff>47625</xdr:rowOff>
    </xdr:from>
    <xdr:to>
      <xdr:col>10</xdr:col>
      <xdr:colOff>581025</xdr:colOff>
      <xdr:row>4</xdr:row>
      <xdr:rowOff>47625</xdr:rowOff>
    </xdr:to>
    <xdr:sp>
      <xdr:nvSpPr>
        <xdr:cNvPr id="2" name="Rettangolo arrotondato 1"/>
        <xdr:cNvSpPr>
          <a:spLocks/>
        </xdr:cNvSpPr>
      </xdr:nvSpPr>
      <xdr:spPr>
        <a:xfrm>
          <a:off x="7943850" y="238125"/>
          <a:ext cx="1838325" cy="771525"/>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p>
          <a:pPr algn="l">
            <a:defRPr/>
          </a:pPr>
          <a:r>
            <a:rPr lang="en-US" cap="none" sz="1400" b="1" i="0" u="none" baseline="0">
              <a:solidFill>
                <a:srgbClr val="FFFFFF"/>
              </a:solidFill>
              <a:latin typeface="Calibri"/>
              <a:ea typeface="Calibri"/>
              <a:cs typeface="Calibri"/>
            </a:rPr>
            <a:t>Ctrl + R
</a:t>
          </a:r>
          <a:r>
            <a:rPr lang="en-US" cap="none" sz="1200" b="0" i="0" u="none" baseline="0">
              <a:solidFill>
                <a:srgbClr val="FFFFFF"/>
              </a:solidFill>
              <a:latin typeface="Calibri"/>
              <a:ea typeface="Calibri"/>
              <a:cs typeface="Calibri"/>
            </a:rPr>
            <a:t>Resetta la griglia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oglio1">
    <tabColor indexed="24"/>
  </sheetPr>
  <dimension ref="M2:M2"/>
  <sheetViews>
    <sheetView showGridLines="0" tabSelected="1" zoomScalePageLayoutView="0" workbookViewId="0" topLeftCell="A1">
      <selection activeCell="R8" sqref="R8"/>
    </sheetView>
  </sheetViews>
  <sheetFormatPr defaultColWidth="9.140625" defaultRowHeight="15"/>
  <cols>
    <col min="1" max="16384" width="9.140625" style="61" customWidth="1"/>
  </cols>
  <sheetData>
    <row r="2" ht="12.75">
      <c r="M2" s="61" t="s">
        <v>194</v>
      </c>
    </row>
  </sheetData>
  <sheetProtection password="E06A" sheet="1" objects="1" scenarios="1"/>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Foglio2"/>
  <dimension ref="A1:I48"/>
  <sheetViews>
    <sheetView showGridLines="0" zoomScalePageLayoutView="0" workbookViewId="0" topLeftCell="A1">
      <selection activeCell="F9" sqref="F9"/>
    </sheetView>
  </sheetViews>
  <sheetFormatPr defaultColWidth="9.140625" defaultRowHeight="15"/>
  <cols>
    <col min="1" max="1" width="6.57421875" style="0" customWidth="1"/>
    <col min="2" max="2" width="30.8515625" style="0" customWidth="1"/>
    <col min="3" max="3" width="19.140625" style="0" customWidth="1"/>
    <col min="4" max="4" width="10.57421875" style="0" customWidth="1"/>
  </cols>
  <sheetData>
    <row r="1" spans="1:2" ht="15.75">
      <c r="A1" s="18"/>
      <c r="B1" s="20"/>
    </row>
    <row r="2" spans="1:4" ht="18">
      <c r="A2" s="90"/>
      <c r="B2" s="90"/>
      <c r="C2" s="91"/>
      <c r="D2" s="85">
        <v>2012</v>
      </c>
    </row>
    <row r="3" spans="1:4" ht="18">
      <c r="A3" s="81">
        <v>1</v>
      </c>
      <c r="B3" s="80" t="s">
        <v>20</v>
      </c>
      <c r="C3" s="91"/>
      <c r="D3" s="85" t="s">
        <v>15</v>
      </c>
    </row>
    <row r="4" spans="1:4" ht="18">
      <c r="A4" s="81">
        <v>2</v>
      </c>
      <c r="B4" s="80" t="s">
        <v>21</v>
      </c>
      <c r="C4" s="91"/>
      <c r="D4" s="85" t="s">
        <v>17</v>
      </c>
    </row>
    <row r="5" spans="1:2" ht="15">
      <c r="A5" s="81">
        <v>3</v>
      </c>
      <c r="B5" s="80" t="s">
        <v>22</v>
      </c>
    </row>
    <row r="6" spans="1:4" ht="15">
      <c r="A6" s="81">
        <v>4</v>
      </c>
      <c r="B6" s="80" t="s">
        <v>23</v>
      </c>
      <c r="C6" s="91"/>
      <c r="D6" s="93">
        <f>COUNTA(B3:B32)</f>
        <v>18</v>
      </c>
    </row>
    <row r="7" spans="1:2" ht="15">
      <c r="A7" s="81">
        <v>5</v>
      </c>
      <c r="B7" s="80" t="s">
        <v>24</v>
      </c>
    </row>
    <row r="8" spans="1:2" ht="15">
      <c r="A8" s="81">
        <v>6</v>
      </c>
      <c r="B8" s="80" t="s">
        <v>25</v>
      </c>
    </row>
    <row r="9" spans="1:6" ht="15">
      <c r="A9" s="81">
        <v>7</v>
      </c>
      <c r="B9" s="80" t="s">
        <v>26</v>
      </c>
      <c r="D9" s="82" t="s">
        <v>190</v>
      </c>
      <c r="F9" s="83"/>
    </row>
    <row r="10" spans="1:2" ht="15">
      <c r="A10" s="81">
        <v>8</v>
      </c>
      <c r="B10" s="80" t="s">
        <v>27</v>
      </c>
    </row>
    <row r="11" spans="1:2" ht="15">
      <c r="A11" s="81">
        <v>9</v>
      </c>
      <c r="B11" s="80" t="s">
        <v>28</v>
      </c>
    </row>
    <row r="12" spans="1:2" ht="15">
      <c r="A12" s="81">
        <v>10</v>
      </c>
      <c r="B12" s="80" t="s">
        <v>29</v>
      </c>
    </row>
    <row r="13" spans="1:2" ht="15">
      <c r="A13" s="81">
        <v>11</v>
      </c>
      <c r="B13" s="80" t="s">
        <v>30</v>
      </c>
    </row>
    <row r="14" spans="1:2" ht="15">
      <c r="A14" s="81">
        <v>12</v>
      </c>
      <c r="B14" s="80" t="s">
        <v>31</v>
      </c>
    </row>
    <row r="15" spans="1:2" ht="15">
      <c r="A15" s="81">
        <v>13</v>
      </c>
      <c r="B15" s="80" t="s">
        <v>32</v>
      </c>
    </row>
    <row r="16" spans="1:2" ht="15">
      <c r="A16" s="81">
        <v>14</v>
      </c>
      <c r="B16" s="80" t="s">
        <v>33</v>
      </c>
    </row>
    <row r="17" spans="1:2" ht="15">
      <c r="A17" s="81">
        <v>15</v>
      </c>
      <c r="B17" s="80" t="s">
        <v>34</v>
      </c>
    </row>
    <row r="18" spans="1:2" ht="15">
      <c r="A18" s="81">
        <v>16</v>
      </c>
      <c r="B18" s="80" t="s">
        <v>35</v>
      </c>
    </row>
    <row r="19" spans="1:2" ht="15">
      <c r="A19" s="81">
        <v>17</v>
      </c>
      <c r="B19" s="80" t="s">
        <v>36</v>
      </c>
    </row>
    <row r="20" spans="1:2" ht="15">
      <c r="A20" s="81">
        <v>18</v>
      </c>
      <c r="B20" s="80" t="s">
        <v>37</v>
      </c>
    </row>
    <row r="21" spans="1:2" ht="15">
      <c r="A21" s="81">
        <v>19</v>
      </c>
      <c r="B21" s="80"/>
    </row>
    <row r="22" spans="1:9" ht="15">
      <c r="A22" s="81">
        <v>20</v>
      </c>
      <c r="B22" s="80"/>
      <c r="I22" s="84"/>
    </row>
    <row r="23" spans="1:9" ht="15">
      <c r="A23" s="81">
        <v>21</v>
      </c>
      <c r="B23" s="80"/>
      <c r="E23" s="21"/>
      <c r="I23" s="84"/>
    </row>
    <row r="24" spans="1:9" ht="15">
      <c r="A24" s="81">
        <v>22</v>
      </c>
      <c r="B24" s="80"/>
      <c r="E24" s="21"/>
      <c r="I24" s="84"/>
    </row>
    <row r="25" spans="1:9" ht="15">
      <c r="A25" s="81">
        <v>23</v>
      </c>
      <c r="B25" s="80"/>
      <c r="E25" s="21"/>
      <c r="I25" s="84"/>
    </row>
    <row r="26" spans="1:9" ht="15">
      <c r="A26" s="81">
        <v>24</v>
      </c>
      <c r="B26" s="80"/>
      <c r="E26" s="21"/>
      <c r="I26" s="84"/>
    </row>
    <row r="27" spans="1:9" ht="15">
      <c r="A27" s="81">
        <v>25</v>
      </c>
      <c r="B27" s="80"/>
      <c r="E27" s="21"/>
      <c r="F27" s="21"/>
      <c r="I27" s="84"/>
    </row>
    <row r="28" spans="1:9" ht="15">
      <c r="A28" s="81">
        <v>26</v>
      </c>
      <c r="B28" s="80"/>
      <c r="E28" s="21"/>
      <c r="F28" s="21"/>
      <c r="I28" s="84"/>
    </row>
    <row r="29" spans="1:9" ht="15">
      <c r="A29" s="81">
        <v>27</v>
      </c>
      <c r="B29" s="80"/>
      <c r="E29" s="21"/>
      <c r="F29" s="21"/>
      <c r="I29" s="84"/>
    </row>
    <row r="30" spans="1:9" ht="15">
      <c r="A30" s="81">
        <v>28</v>
      </c>
      <c r="B30" s="80"/>
      <c r="E30" s="21"/>
      <c r="F30" s="21"/>
      <c r="I30" s="84"/>
    </row>
    <row r="31" spans="1:9" ht="15">
      <c r="A31" s="81">
        <v>29</v>
      </c>
      <c r="B31" s="80"/>
      <c r="E31" s="21"/>
      <c r="F31" s="21"/>
      <c r="I31" s="84"/>
    </row>
    <row r="32" spans="1:9" ht="15">
      <c r="A32" s="81">
        <v>30</v>
      </c>
      <c r="B32" s="80"/>
      <c r="E32" s="21"/>
      <c r="F32" s="21"/>
      <c r="I32" s="84"/>
    </row>
    <row r="33" spans="1:9" ht="15">
      <c r="A33" s="19"/>
      <c r="B33" s="21"/>
      <c r="E33" s="21"/>
      <c r="F33" s="21"/>
      <c r="I33" s="84"/>
    </row>
    <row r="34" spans="1:9" ht="15">
      <c r="A34" s="19"/>
      <c r="B34" s="21"/>
      <c r="E34" s="21"/>
      <c r="F34" s="21"/>
      <c r="I34" s="84"/>
    </row>
    <row r="35" spans="5:9" ht="15">
      <c r="E35" s="21"/>
      <c r="F35" s="21"/>
      <c r="I35" s="84"/>
    </row>
    <row r="36" spans="5:9" ht="15">
      <c r="E36" s="21"/>
      <c r="F36" s="21"/>
      <c r="I36" s="84"/>
    </row>
    <row r="37" spans="5:9" ht="15">
      <c r="E37" s="21"/>
      <c r="F37" s="21"/>
      <c r="I37" s="84"/>
    </row>
    <row r="38" spans="5:9" ht="15">
      <c r="E38" s="21"/>
      <c r="F38" s="21"/>
      <c r="I38" s="84"/>
    </row>
    <row r="39" spans="5:9" ht="15">
      <c r="E39" s="21"/>
      <c r="F39" s="21"/>
      <c r="I39" s="84"/>
    </row>
    <row r="40" spans="5:9" ht="15">
      <c r="E40" s="21"/>
      <c r="F40" s="21"/>
      <c r="I40" s="84"/>
    </row>
    <row r="41" spans="5:9" ht="15">
      <c r="E41" s="21"/>
      <c r="F41" s="21"/>
      <c r="I41" s="84"/>
    </row>
    <row r="42" spans="5:9" ht="15">
      <c r="E42" s="21"/>
      <c r="F42" s="21"/>
      <c r="I42" s="84"/>
    </row>
    <row r="43" spans="5:9" ht="15">
      <c r="E43" s="21"/>
      <c r="F43" s="21"/>
      <c r="I43" s="84"/>
    </row>
    <row r="44" spans="5:9" ht="15">
      <c r="E44" s="21"/>
      <c r="F44" s="21"/>
      <c r="I44" s="84"/>
    </row>
    <row r="45" spans="5:6" ht="15">
      <c r="E45" s="21"/>
      <c r="F45" s="21"/>
    </row>
    <row r="46" ht="15">
      <c r="F46" s="21"/>
    </row>
    <row r="47" ht="15">
      <c r="F47" s="21"/>
    </row>
    <row r="48" ht="15">
      <c r="F48" s="21"/>
    </row>
  </sheetData>
  <sheetProtection password="86A5" sheet="1" objects="1" scenarios="1"/>
  <protectedRanges>
    <protectedRange sqref="F9" name="StatoAttivita"/>
    <protectedRange sqref="D2:D4" name="Sessione"/>
    <protectedRange sqref="B3:B32" name="ElencoCandidati"/>
  </protectedRanges>
  <dataValidations count="1">
    <dataValidation type="list" allowBlank="1" showInputMessage="1" showErrorMessage="1" sqref="D2">
      <formula1>"2011,2012,2013,2014,2015,2016,2017,2018"</formula1>
    </dataValidation>
  </dataValidations>
  <printOptions/>
  <pageMargins left="0.7" right="0.7" top="0.75" bottom="0.75" header="0.3" footer="0.3"/>
  <pageSetup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Foglio3">
    <outlinePr summaryBelow="0"/>
  </sheetPr>
  <dimension ref="A2:Q360"/>
  <sheetViews>
    <sheetView zoomScalePageLayoutView="0" workbookViewId="0" topLeftCell="A1">
      <selection activeCell="B341" sqref="B341"/>
    </sheetView>
  </sheetViews>
  <sheetFormatPr defaultColWidth="9.140625" defaultRowHeight="15" outlineLevelRow="1"/>
  <cols>
    <col min="1" max="1" width="18.00390625" style="0" customWidth="1"/>
    <col min="2" max="2" width="46.00390625" style="0" customWidth="1"/>
    <col min="3" max="3" width="24.421875" style="0" customWidth="1"/>
    <col min="5" max="5" width="9.140625" style="0" customWidth="1"/>
  </cols>
  <sheetData>
    <row r="2" spans="1:6" ht="18">
      <c r="A2" s="104" t="s">
        <v>18</v>
      </c>
      <c r="B2" s="104"/>
      <c r="C2" s="104"/>
      <c r="D2" s="104"/>
      <c r="E2" s="104"/>
      <c r="F2" s="104"/>
    </row>
    <row r="3" ht="15.75">
      <c r="B3" s="4"/>
    </row>
    <row r="4" spans="1:6" ht="15.75" collapsed="1">
      <c r="A4" s="20" t="s">
        <v>76</v>
      </c>
      <c r="D4" s="35" t="s">
        <v>58</v>
      </c>
      <c r="E4" s="35"/>
      <c r="F4" s="13">
        <f>SUM(F6:F25)</f>
        <v>75</v>
      </c>
    </row>
    <row r="5" spans="1:6" ht="14.25" hidden="1" outlineLevel="1">
      <c r="A5" s="6" t="s">
        <v>3</v>
      </c>
      <c r="B5" s="5" t="s">
        <v>4</v>
      </c>
      <c r="C5" s="5" t="s">
        <v>5</v>
      </c>
      <c r="D5" s="8" t="s">
        <v>39</v>
      </c>
      <c r="E5" s="8"/>
      <c r="F5" s="8" t="s">
        <v>19</v>
      </c>
    </row>
    <row r="6" spans="1:6" ht="14.25" hidden="1" outlineLevel="1">
      <c r="A6" s="100" t="s">
        <v>0</v>
      </c>
      <c r="B6" t="s">
        <v>90</v>
      </c>
      <c r="C6" t="s">
        <v>6</v>
      </c>
      <c r="D6" s="12">
        <v>0</v>
      </c>
      <c r="E6" s="78">
        <f aca="true" t="shared" si="0" ref="E6:E11">D6*PUNTI_P11</f>
        <v>0</v>
      </c>
      <c r="F6" s="101">
        <v>25</v>
      </c>
    </row>
    <row r="7" spans="1:6" ht="14.25" hidden="1" outlineLevel="1">
      <c r="A7" s="100"/>
      <c r="B7" t="s">
        <v>91</v>
      </c>
      <c r="C7" t="s">
        <v>181</v>
      </c>
      <c r="D7" s="12">
        <v>0.2</v>
      </c>
      <c r="E7" s="78">
        <f t="shared" si="0"/>
        <v>5</v>
      </c>
      <c r="F7" s="102"/>
    </row>
    <row r="8" spans="1:6" ht="14.25" hidden="1" outlineLevel="1">
      <c r="A8" s="100"/>
      <c r="B8" t="s">
        <v>59</v>
      </c>
      <c r="C8" t="s">
        <v>7</v>
      </c>
      <c r="D8" s="12">
        <v>0.4</v>
      </c>
      <c r="E8" s="78">
        <f t="shared" si="0"/>
        <v>10</v>
      </c>
      <c r="F8" s="102"/>
    </row>
    <row r="9" spans="1:6" ht="14.25" hidden="1" outlineLevel="1">
      <c r="A9" s="100"/>
      <c r="B9" t="s">
        <v>60</v>
      </c>
      <c r="C9" t="s">
        <v>8</v>
      </c>
      <c r="D9" s="12">
        <v>0.6</v>
      </c>
      <c r="E9" s="78">
        <f t="shared" si="0"/>
        <v>15</v>
      </c>
      <c r="F9" s="102"/>
    </row>
    <row r="10" spans="1:6" ht="14.25" hidden="1" outlineLevel="1">
      <c r="A10" s="100"/>
      <c r="B10" t="s">
        <v>61</v>
      </c>
      <c r="C10" t="s">
        <v>9</v>
      </c>
      <c r="D10" s="12">
        <v>0.8</v>
      </c>
      <c r="E10" s="78">
        <f t="shared" si="0"/>
        <v>20</v>
      </c>
      <c r="F10" s="102"/>
    </row>
    <row r="11" spans="1:6" ht="14.25" hidden="1" outlineLevel="1">
      <c r="A11" s="100"/>
      <c r="B11" t="s">
        <v>62</v>
      </c>
      <c r="C11" t="s">
        <v>10</v>
      </c>
      <c r="D11" s="12">
        <v>1</v>
      </c>
      <c r="E11" s="78">
        <f t="shared" si="0"/>
        <v>25</v>
      </c>
      <c r="F11" s="103"/>
    </row>
    <row r="12" spans="4:5" ht="14.25" hidden="1" outlineLevel="1">
      <c r="D12" s="2"/>
      <c r="E12" s="79"/>
    </row>
    <row r="13" spans="1:6" ht="15" customHeight="1" hidden="1" outlineLevel="1">
      <c r="A13" s="100" t="s">
        <v>1</v>
      </c>
      <c r="B13" t="s">
        <v>92</v>
      </c>
      <c r="C13" t="s">
        <v>6</v>
      </c>
      <c r="D13" s="12">
        <v>0</v>
      </c>
      <c r="E13" s="78">
        <f aca="true" t="shared" si="1" ref="E13:E18">D13*PUNTI_P12</f>
        <v>0</v>
      </c>
      <c r="F13" s="101">
        <v>25</v>
      </c>
    </row>
    <row r="14" spans="1:6" ht="15" customHeight="1" hidden="1" outlineLevel="1">
      <c r="A14" s="100"/>
      <c r="B14" t="s">
        <v>63</v>
      </c>
      <c r="C14" t="s">
        <v>181</v>
      </c>
      <c r="D14" s="12">
        <v>0.2</v>
      </c>
      <c r="E14" s="78">
        <f t="shared" si="1"/>
        <v>5</v>
      </c>
      <c r="F14" s="102"/>
    </row>
    <row r="15" spans="1:6" ht="15" customHeight="1" hidden="1" outlineLevel="1">
      <c r="A15" s="100"/>
      <c r="B15" t="s">
        <v>64</v>
      </c>
      <c r="C15" t="s">
        <v>7</v>
      </c>
      <c r="D15" s="12">
        <v>0.4</v>
      </c>
      <c r="E15" s="78">
        <f t="shared" si="1"/>
        <v>10</v>
      </c>
      <c r="F15" s="102"/>
    </row>
    <row r="16" spans="1:6" ht="14.25" hidden="1" outlineLevel="1">
      <c r="A16" s="100"/>
      <c r="B16" t="s">
        <v>65</v>
      </c>
      <c r="C16" t="s">
        <v>8</v>
      </c>
      <c r="D16" s="12">
        <v>0.6</v>
      </c>
      <c r="E16" s="78">
        <f t="shared" si="1"/>
        <v>15</v>
      </c>
      <c r="F16" s="102"/>
    </row>
    <row r="17" spans="1:6" ht="14.25" hidden="1" outlineLevel="1">
      <c r="A17" s="100"/>
      <c r="B17" t="s">
        <v>66</v>
      </c>
      <c r="C17" t="s">
        <v>9</v>
      </c>
      <c r="D17" s="12">
        <v>0.8</v>
      </c>
      <c r="E17" s="78">
        <f t="shared" si="1"/>
        <v>20</v>
      </c>
      <c r="F17" s="102"/>
    </row>
    <row r="18" spans="1:17" ht="14.25" hidden="1" outlineLevel="1">
      <c r="A18" s="100"/>
      <c r="B18" t="s">
        <v>67</v>
      </c>
      <c r="C18" t="s">
        <v>10</v>
      </c>
      <c r="D18" s="12">
        <v>1</v>
      </c>
      <c r="E18" s="78">
        <f t="shared" si="1"/>
        <v>25</v>
      </c>
      <c r="F18" s="103"/>
      <c r="O18" s="2"/>
      <c r="P18" s="2"/>
      <c r="Q18" s="2"/>
    </row>
    <row r="19" spans="4:17" ht="14.25" hidden="1" outlineLevel="1">
      <c r="D19" s="2"/>
      <c r="E19" s="79"/>
      <c r="O19" s="2"/>
      <c r="P19" s="2"/>
      <c r="Q19" s="2"/>
    </row>
    <row r="20" spans="1:17" ht="14.25" hidden="1" outlineLevel="1">
      <c r="A20" s="100" t="s">
        <v>2</v>
      </c>
      <c r="B20" t="s">
        <v>93</v>
      </c>
      <c r="C20" t="s">
        <v>6</v>
      </c>
      <c r="D20" s="12">
        <v>0</v>
      </c>
      <c r="E20" s="78">
        <f aca="true" t="shared" si="2" ref="E20:E25">D20*PUNTI_P13</f>
        <v>0</v>
      </c>
      <c r="F20" s="101">
        <v>25</v>
      </c>
      <c r="O20" s="2"/>
      <c r="P20" s="2"/>
      <c r="Q20" s="2"/>
    </row>
    <row r="21" spans="1:17" ht="14.25" hidden="1" outlineLevel="1">
      <c r="A21" s="100"/>
      <c r="B21" t="s">
        <v>68</v>
      </c>
      <c r="C21" t="s">
        <v>181</v>
      </c>
      <c r="D21" s="12">
        <v>0.2</v>
      </c>
      <c r="E21" s="78">
        <f t="shared" si="2"/>
        <v>5</v>
      </c>
      <c r="F21" s="102"/>
      <c r="O21" s="2"/>
      <c r="P21" s="2"/>
      <c r="Q21" s="2"/>
    </row>
    <row r="22" spans="1:17" ht="14.25" hidden="1" outlineLevel="1">
      <c r="A22" s="100"/>
      <c r="B22" t="s">
        <v>69</v>
      </c>
      <c r="C22" t="s">
        <v>7</v>
      </c>
      <c r="D22" s="12">
        <v>0.4</v>
      </c>
      <c r="E22" s="78">
        <f t="shared" si="2"/>
        <v>10</v>
      </c>
      <c r="F22" s="102"/>
      <c r="O22" s="2"/>
      <c r="P22" s="2"/>
      <c r="Q22" s="2"/>
    </row>
    <row r="23" spans="1:17" ht="14.25" hidden="1" outlineLevel="1">
      <c r="A23" s="100"/>
      <c r="B23" t="s">
        <v>70</v>
      </c>
      <c r="C23" t="s">
        <v>8</v>
      </c>
      <c r="D23" s="12">
        <v>0.6</v>
      </c>
      <c r="E23" s="78">
        <f t="shared" si="2"/>
        <v>15</v>
      </c>
      <c r="F23" s="102"/>
      <c r="O23" s="2"/>
      <c r="P23" s="2"/>
      <c r="Q23" s="2"/>
    </row>
    <row r="24" spans="1:17" ht="14.25" hidden="1" outlineLevel="1">
      <c r="A24" s="100"/>
      <c r="B24" t="s">
        <v>71</v>
      </c>
      <c r="C24" t="s">
        <v>9</v>
      </c>
      <c r="D24" s="12">
        <v>0.8</v>
      </c>
      <c r="E24" s="78">
        <f t="shared" si="2"/>
        <v>20</v>
      </c>
      <c r="F24" s="102"/>
      <c r="O24" s="2"/>
      <c r="P24" s="2"/>
      <c r="Q24" s="2"/>
    </row>
    <row r="25" spans="1:17" ht="14.25" hidden="1" outlineLevel="1">
      <c r="A25" s="100"/>
      <c r="B25" t="s">
        <v>72</v>
      </c>
      <c r="C25" t="s">
        <v>10</v>
      </c>
      <c r="D25" s="12">
        <v>1</v>
      </c>
      <c r="E25" s="78">
        <f t="shared" si="2"/>
        <v>25</v>
      </c>
      <c r="F25" s="103"/>
      <c r="O25" s="2"/>
      <c r="P25" s="2"/>
      <c r="Q25" s="2"/>
    </row>
    <row r="26" spans="15:17" ht="14.25">
      <c r="O26" s="2"/>
      <c r="P26" s="2"/>
      <c r="Q26" s="2"/>
    </row>
    <row r="27" spans="1:17" ht="15.75" collapsed="1">
      <c r="A27" s="20" t="s">
        <v>77</v>
      </c>
      <c r="D27" s="35" t="s">
        <v>58</v>
      </c>
      <c r="E27" s="35"/>
      <c r="F27" s="13">
        <f>SUM(F29:F48)</f>
        <v>75</v>
      </c>
      <c r="O27" s="2"/>
      <c r="P27" s="2"/>
      <c r="Q27" s="2"/>
    </row>
    <row r="28" spans="1:17" ht="14.25" hidden="1" outlineLevel="1">
      <c r="A28" s="6" t="s">
        <v>3</v>
      </c>
      <c r="B28" s="5" t="s">
        <v>4</v>
      </c>
      <c r="C28" s="5" t="s">
        <v>5</v>
      </c>
      <c r="D28" s="8" t="s">
        <v>39</v>
      </c>
      <c r="E28" s="8"/>
      <c r="F28" s="8" t="s">
        <v>19</v>
      </c>
      <c r="O28" s="2"/>
      <c r="P28" s="2"/>
      <c r="Q28" s="2"/>
    </row>
    <row r="29" spans="1:17" ht="14.25" hidden="1" outlineLevel="1">
      <c r="A29" s="100" t="s">
        <v>0</v>
      </c>
      <c r="B29" t="s">
        <v>90</v>
      </c>
      <c r="C29" t="s">
        <v>6</v>
      </c>
      <c r="D29" s="12">
        <v>0</v>
      </c>
      <c r="E29" s="78">
        <f aca="true" t="shared" si="3" ref="E29:E34">D29*PUNTI_P21</f>
        <v>0</v>
      </c>
      <c r="F29" s="101">
        <v>35</v>
      </c>
      <c r="O29" s="2"/>
      <c r="P29" s="2"/>
      <c r="Q29" s="2"/>
    </row>
    <row r="30" spans="1:17" ht="14.25" hidden="1" outlineLevel="1">
      <c r="A30" s="100"/>
      <c r="B30" t="s">
        <v>91</v>
      </c>
      <c r="C30" t="s">
        <v>181</v>
      </c>
      <c r="D30" s="12">
        <v>0.2</v>
      </c>
      <c r="E30" s="78">
        <f t="shared" si="3"/>
        <v>7</v>
      </c>
      <c r="F30" s="102"/>
      <c r="O30" s="2"/>
      <c r="P30" s="2"/>
      <c r="Q30" s="2"/>
    </row>
    <row r="31" spans="1:17" ht="14.25" hidden="1" outlineLevel="1">
      <c r="A31" s="100"/>
      <c r="B31" t="s">
        <v>59</v>
      </c>
      <c r="C31" t="s">
        <v>7</v>
      </c>
      <c r="D31" s="12">
        <v>0.4</v>
      </c>
      <c r="E31" s="78">
        <f t="shared" si="3"/>
        <v>14</v>
      </c>
      <c r="F31" s="102"/>
      <c r="O31" s="2"/>
      <c r="P31" s="2"/>
      <c r="Q31" s="2"/>
    </row>
    <row r="32" spans="1:17" ht="14.25" hidden="1" outlineLevel="1">
      <c r="A32" s="100"/>
      <c r="B32" t="s">
        <v>60</v>
      </c>
      <c r="C32" t="s">
        <v>8</v>
      </c>
      <c r="D32" s="12">
        <v>0.6</v>
      </c>
      <c r="E32" s="78">
        <f t="shared" si="3"/>
        <v>21</v>
      </c>
      <c r="F32" s="102"/>
      <c r="O32" s="2"/>
      <c r="P32" s="2"/>
      <c r="Q32" s="2"/>
    </row>
    <row r="33" spans="1:17" ht="14.25" hidden="1" outlineLevel="1">
      <c r="A33" s="100"/>
      <c r="B33" t="s">
        <v>61</v>
      </c>
      <c r="C33" t="s">
        <v>9</v>
      </c>
      <c r="D33" s="12">
        <v>0.8</v>
      </c>
      <c r="E33" s="78">
        <f t="shared" si="3"/>
        <v>28</v>
      </c>
      <c r="F33" s="102"/>
      <c r="O33" s="2"/>
      <c r="P33" s="2"/>
      <c r="Q33" s="2"/>
    </row>
    <row r="34" spans="1:17" ht="14.25" hidden="1" outlineLevel="1">
      <c r="A34" s="100"/>
      <c r="B34" t="s">
        <v>62</v>
      </c>
      <c r="C34" t="s">
        <v>10</v>
      </c>
      <c r="D34" s="12">
        <v>1</v>
      </c>
      <c r="E34" s="78">
        <f t="shared" si="3"/>
        <v>35</v>
      </c>
      <c r="F34" s="103"/>
      <c r="O34" s="2"/>
      <c r="P34" s="2"/>
      <c r="Q34" s="2"/>
    </row>
    <row r="35" spans="4:17" ht="14.25" hidden="1" outlineLevel="1">
      <c r="D35" s="2"/>
      <c r="E35" s="79"/>
      <c r="O35" s="2"/>
      <c r="P35" s="2"/>
      <c r="Q35" s="2"/>
    </row>
    <row r="36" spans="1:17" ht="15" customHeight="1" hidden="1" outlineLevel="1">
      <c r="A36" s="100" t="s">
        <v>1</v>
      </c>
      <c r="B36" t="s">
        <v>92</v>
      </c>
      <c r="C36" t="s">
        <v>6</v>
      </c>
      <c r="D36" s="12">
        <v>0</v>
      </c>
      <c r="E36" s="78">
        <f aca="true" t="shared" si="4" ref="E36:E41">D36*PUNTI_P22</f>
        <v>0</v>
      </c>
      <c r="F36" s="101">
        <v>20</v>
      </c>
      <c r="O36" s="2"/>
      <c r="P36" s="2"/>
      <c r="Q36" s="2"/>
    </row>
    <row r="37" spans="1:17" ht="15" customHeight="1" hidden="1" outlineLevel="1">
      <c r="A37" s="100"/>
      <c r="B37" t="s">
        <v>63</v>
      </c>
      <c r="C37" t="s">
        <v>181</v>
      </c>
      <c r="D37" s="12">
        <v>0.2</v>
      </c>
      <c r="E37" s="78">
        <f t="shared" si="4"/>
        <v>4</v>
      </c>
      <c r="F37" s="102"/>
      <c r="O37" s="2"/>
      <c r="P37" s="2"/>
      <c r="Q37" s="2"/>
    </row>
    <row r="38" spans="1:17" ht="15" customHeight="1" hidden="1" outlineLevel="1">
      <c r="A38" s="100"/>
      <c r="B38" t="s">
        <v>64</v>
      </c>
      <c r="C38" t="s">
        <v>7</v>
      </c>
      <c r="D38" s="12">
        <v>0.4</v>
      </c>
      <c r="E38" s="78">
        <f t="shared" si="4"/>
        <v>8</v>
      </c>
      <c r="F38" s="102"/>
      <c r="O38" s="2"/>
      <c r="P38" s="2"/>
      <c r="Q38" s="2"/>
    </row>
    <row r="39" spans="1:17" ht="14.25" hidden="1" outlineLevel="1">
      <c r="A39" s="100"/>
      <c r="B39" t="s">
        <v>65</v>
      </c>
      <c r="C39" t="s">
        <v>8</v>
      </c>
      <c r="D39" s="12">
        <v>0.6</v>
      </c>
      <c r="E39" s="78">
        <f t="shared" si="4"/>
        <v>12</v>
      </c>
      <c r="F39" s="102"/>
      <c r="O39" s="2"/>
      <c r="P39" s="2"/>
      <c r="Q39" s="2"/>
    </row>
    <row r="40" spans="1:17" ht="14.25" hidden="1" outlineLevel="1">
      <c r="A40" s="100"/>
      <c r="B40" t="s">
        <v>66</v>
      </c>
      <c r="C40" t="s">
        <v>9</v>
      </c>
      <c r="D40" s="12">
        <v>0.8</v>
      </c>
      <c r="E40" s="78">
        <f t="shared" si="4"/>
        <v>16</v>
      </c>
      <c r="F40" s="102"/>
      <c r="O40" s="2"/>
      <c r="P40" s="2"/>
      <c r="Q40" s="2"/>
    </row>
    <row r="41" spans="1:17" ht="14.25" hidden="1" outlineLevel="1">
      <c r="A41" s="100"/>
      <c r="B41" t="s">
        <v>67</v>
      </c>
      <c r="C41" t="s">
        <v>10</v>
      </c>
      <c r="D41" s="12">
        <v>1</v>
      </c>
      <c r="E41" s="78">
        <f t="shared" si="4"/>
        <v>20</v>
      </c>
      <c r="F41" s="103"/>
      <c r="O41" s="2"/>
      <c r="P41" s="2"/>
      <c r="Q41" s="2"/>
    </row>
    <row r="42" spans="4:17" ht="14.25" hidden="1" outlineLevel="1">
      <c r="D42" s="2"/>
      <c r="E42" s="79"/>
      <c r="O42" s="2"/>
      <c r="P42" s="2"/>
      <c r="Q42" s="2"/>
    </row>
    <row r="43" spans="1:17" ht="14.25" hidden="1" outlineLevel="1">
      <c r="A43" s="100" t="s">
        <v>2</v>
      </c>
      <c r="B43" t="s">
        <v>93</v>
      </c>
      <c r="C43" t="s">
        <v>6</v>
      </c>
      <c r="D43" s="12">
        <v>0</v>
      </c>
      <c r="E43" s="78">
        <f aca="true" t="shared" si="5" ref="E43:E48">D43*PUNTI_P23</f>
        <v>0</v>
      </c>
      <c r="F43" s="101">
        <v>20</v>
      </c>
      <c r="O43" s="2"/>
      <c r="P43" s="2"/>
      <c r="Q43" s="2"/>
    </row>
    <row r="44" spans="1:17" ht="14.25" hidden="1" outlineLevel="1">
      <c r="A44" s="100"/>
      <c r="B44" t="s">
        <v>68</v>
      </c>
      <c r="C44" t="s">
        <v>181</v>
      </c>
      <c r="D44" s="12">
        <v>0.2</v>
      </c>
      <c r="E44" s="78">
        <f t="shared" si="5"/>
        <v>4</v>
      </c>
      <c r="F44" s="102"/>
      <c r="O44" s="2"/>
      <c r="P44" s="2"/>
      <c r="Q44" s="2"/>
    </row>
    <row r="45" spans="1:17" ht="14.25" hidden="1" outlineLevel="1">
      <c r="A45" s="100"/>
      <c r="B45" t="s">
        <v>69</v>
      </c>
      <c r="C45" t="s">
        <v>7</v>
      </c>
      <c r="D45" s="12">
        <v>0.4</v>
      </c>
      <c r="E45" s="78">
        <f t="shared" si="5"/>
        <v>8</v>
      </c>
      <c r="F45" s="102"/>
      <c r="O45" s="2"/>
      <c r="P45" s="2"/>
      <c r="Q45" s="2"/>
    </row>
    <row r="46" spans="1:17" ht="14.25" hidden="1" outlineLevel="1">
      <c r="A46" s="100"/>
      <c r="B46" t="s">
        <v>70</v>
      </c>
      <c r="C46" t="s">
        <v>8</v>
      </c>
      <c r="D46" s="12">
        <v>0.6</v>
      </c>
      <c r="E46" s="78">
        <f t="shared" si="5"/>
        <v>12</v>
      </c>
      <c r="F46" s="102"/>
      <c r="O46" s="2"/>
      <c r="P46" s="2"/>
      <c r="Q46" s="2"/>
    </row>
    <row r="47" spans="1:17" ht="14.25" hidden="1" outlineLevel="1">
      <c r="A47" s="100"/>
      <c r="B47" t="s">
        <v>71</v>
      </c>
      <c r="C47" t="s">
        <v>9</v>
      </c>
      <c r="D47" s="12">
        <v>0.8</v>
      </c>
      <c r="E47" s="78">
        <f t="shared" si="5"/>
        <v>16</v>
      </c>
      <c r="F47" s="102"/>
      <c r="O47" s="2"/>
      <c r="P47" s="2"/>
      <c r="Q47" s="2"/>
    </row>
    <row r="48" spans="1:17" ht="14.25" hidden="1" outlineLevel="1">
      <c r="A48" s="100"/>
      <c r="B48" t="s">
        <v>72</v>
      </c>
      <c r="C48" t="s">
        <v>10</v>
      </c>
      <c r="D48" s="12">
        <v>1</v>
      </c>
      <c r="E48" s="78">
        <f t="shared" si="5"/>
        <v>20</v>
      </c>
      <c r="F48" s="103"/>
      <c r="O48" s="2"/>
      <c r="P48" s="2"/>
      <c r="Q48" s="2"/>
    </row>
    <row r="49" spans="15:17" ht="14.25">
      <c r="O49" s="2"/>
      <c r="P49" s="2"/>
      <c r="Q49" s="2"/>
    </row>
    <row r="50" spans="1:17" ht="15.75" collapsed="1">
      <c r="A50" s="20" t="s">
        <v>78</v>
      </c>
      <c r="D50" s="35" t="s">
        <v>58</v>
      </c>
      <c r="E50" s="35"/>
      <c r="F50" s="13">
        <f>SUM(F52:F71)</f>
        <v>15</v>
      </c>
      <c r="O50" s="2"/>
      <c r="P50" s="2"/>
      <c r="Q50" s="2"/>
    </row>
    <row r="51" spans="1:17" ht="14.25" hidden="1" outlineLevel="1">
      <c r="A51" s="6" t="s">
        <v>3</v>
      </c>
      <c r="B51" s="5" t="s">
        <v>4</v>
      </c>
      <c r="C51" s="5" t="s">
        <v>5</v>
      </c>
      <c r="D51" s="8" t="s">
        <v>39</v>
      </c>
      <c r="E51" s="8"/>
      <c r="F51" s="8" t="s">
        <v>19</v>
      </c>
      <c r="O51" s="2"/>
      <c r="P51" s="2"/>
      <c r="Q51" s="2"/>
    </row>
    <row r="52" spans="1:17" ht="14.25" hidden="1" outlineLevel="1">
      <c r="A52" s="100" t="s">
        <v>0</v>
      </c>
      <c r="B52" t="s">
        <v>90</v>
      </c>
      <c r="C52" t="s">
        <v>6</v>
      </c>
      <c r="D52" s="12">
        <v>0</v>
      </c>
      <c r="E52" s="78">
        <f aca="true" t="shared" si="6" ref="E52:E57">D52*PUNTI_Q11</f>
        <v>0</v>
      </c>
      <c r="F52" s="101">
        <v>4</v>
      </c>
      <c r="O52" s="2"/>
      <c r="P52" s="2"/>
      <c r="Q52" s="2"/>
    </row>
    <row r="53" spans="1:17" ht="14.25" hidden="1" outlineLevel="1">
      <c r="A53" s="100"/>
      <c r="B53" t="s">
        <v>73</v>
      </c>
      <c r="C53" t="s">
        <v>181</v>
      </c>
      <c r="D53" s="12">
        <v>0.2</v>
      </c>
      <c r="E53" s="78">
        <f t="shared" si="6"/>
        <v>0.8</v>
      </c>
      <c r="F53" s="102"/>
      <c r="O53" s="2"/>
      <c r="P53" s="2"/>
      <c r="Q53" s="2"/>
    </row>
    <row r="54" spans="1:17" ht="14.25" hidden="1" outlineLevel="1">
      <c r="A54" s="100"/>
      <c r="B54" t="s">
        <v>59</v>
      </c>
      <c r="C54" t="s">
        <v>7</v>
      </c>
      <c r="D54" s="12">
        <v>0.4</v>
      </c>
      <c r="E54" s="78">
        <f t="shared" si="6"/>
        <v>1.6</v>
      </c>
      <c r="F54" s="102"/>
      <c r="O54" s="2"/>
      <c r="P54" s="2"/>
      <c r="Q54" s="2"/>
    </row>
    <row r="55" spans="1:17" ht="14.25" hidden="1" outlineLevel="1">
      <c r="A55" s="100"/>
      <c r="B55" t="s">
        <v>60</v>
      </c>
      <c r="C55" t="s">
        <v>8</v>
      </c>
      <c r="D55" s="12">
        <v>0.6</v>
      </c>
      <c r="E55" s="78">
        <f t="shared" si="6"/>
        <v>2.4</v>
      </c>
      <c r="F55" s="102"/>
      <c r="O55" s="2"/>
      <c r="P55" s="2"/>
      <c r="Q55" s="2"/>
    </row>
    <row r="56" spans="1:17" ht="14.25" hidden="1" outlineLevel="1">
      <c r="A56" s="100"/>
      <c r="B56" t="s">
        <v>74</v>
      </c>
      <c r="C56" t="s">
        <v>9</v>
      </c>
      <c r="D56" s="12">
        <v>0.8</v>
      </c>
      <c r="E56" s="78">
        <f t="shared" si="6"/>
        <v>3.2</v>
      </c>
      <c r="F56" s="102"/>
      <c r="O56" s="2"/>
      <c r="P56" s="2"/>
      <c r="Q56" s="2"/>
    </row>
    <row r="57" spans="1:17" ht="14.25" hidden="1" outlineLevel="1">
      <c r="A57" s="100"/>
      <c r="B57" t="s">
        <v>75</v>
      </c>
      <c r="C57" t="s">
        <v>10</v>
      </c>
      <c r="D57" s="12">
        <v>1</v>
      </c>
      <c r="E57" s="78">
        <f t="shared" si="6"/>
        <v>4</v>
      </c>
      <c r="F57" s="103"/>
      <c r="O57" s="2"/>
      <c r="P57" s="2"/>
      <c r="Q57" s="2"/>
    </row>
    <row r="58" spans="4:17" ht="14.25" hidden="1" outlineLevel="1">
      <c r="D58" s="2"/>
      <c r="E58" s="44"/>
      <c r="O58" s="2"/>
      <c r="P58" s="2"/>
      <c r="Q58" s="2"/>
    </row>
    <row r="59" spans="1:17" ht="14.25" hidden="1" outlineLevel="1">
      <c r="A59" s="100" t="s">
        <v>1</v>
      </c>
      <c r="B59" t="s">
        <v>92</v>
      </c>
      <c r="C59" t="s">
        <v>6</v>
      </c>
      <c r="D59" s="12">
        <v>0</v>
      </c>
      <c r="E59" s="78">
        <f aca="true" t="shared" si="7" ref="E59:E64">D59*PUNTI_Q12</f>
        <v>0</v>
      </c>
      <c r="F59" s="101">
        <v>6</v>
      </c>
      <c r="O59" s="2"/>
      <c r="P59" s="2"/>
      <c r="Q59" s="2"/>
    </row>
    <row r="60" spans="1:17" ht="14.25" hidden="1" outlineLevel="1">
      <c r="A60" s="100"/>
      <c r="B60" t="s">
        <v>63</v>
      </c>
      <c r="C60" t="s">
        <v>181</v>
      </c>
      <c r="D60" s="12">
        <v>0.2</v>
      </c>
      <c r="E60" s="78">
        <f t="shared" si="7"/>
        <v>1.2000000000000002</v>
      </c>
      <c r="F60" s="102"/>
      <c r="O60" s="2"/>
      <c r="P60" s="2"/>
      <c r="Q60" s="2"/>
    </row>
    <row r="61" spans="1:17" ht="14.25" hidden="1" outlineLevel="1">
      <c r="A61" s="100"/>
      <c r="B61" t="s">
        <v>64</v>
      </c>
      <c r="C61" t="s">
        <v>7</v>
      </c>
      <c r="D61" s="12">
        <v>0.4</v>
      </c>
      <c r="E61" s="78">
        <f t="shared" si="7"/>
        <v>2.4000000000000004</v>
      </c>
      <c r="F61" s="102"/>
      <c r="O61" s="2"/>
      <c r="P61" s="2"/>
      <c r="Q61" s="2"/>
    </row>
    <row r="62" spans="1:17" ht="14.25" hidden="1" outlineLevel="1">
      <c r="A62" s="100"/>
      <c r="B62" t="s">
        <v>65</v>
      </c>
      <c r="C62" t="s">
        <v>8</v>
      </c>
      <c r="D62" s="12">
        <v>0.6</v>
      </c>
      <c r="E62" s="78">
        <f t="shared" si="7"/>
        <v>3.5999999999999996</v>
      </c>
      <c r="F62" s="102"/>
      <c r="O62" s="2"/>
      <c r="P62" s="2"/>
      <c r="Q62" s="2"/>
    </row>
    <row r="63" spans="1:17" ht="14.25" hidden="1" outlineLevel="1">
      <c r="A63" s="100"/>
      <c r="B63" t="s">
        <v>66</v>
      </c>
      <c r="C63" t="s">
        <v>9</v>
      </c>
      <c r="D63" s="12">
        <v>0.8</v>
      </c>
      <c r="E63" s="78">
        <f t="shared" si="7"/>
        <v>4.800000000000001</v>
      </c>
      <c r="F63" s="102"/>
      <c r="O63" s="2"/>
      <c r="P63" s="2"/>
      <c r="Q63" s="2"/>
    </row>
    <row r="64" spans="1:17" ht="14.25" hidden="1" outlineLevel="1">
      <c r="A64" s="100"/>
      <c r="B64" t="s">
        <v>67</v>
      </c>
      <c r="C64" t="s">
        <v>10</v>
      </c>
      <c r="D64" s="12">
        <v>1</v>
      </c>
      <c r="E64" s="78">
        <f t="shared" si="7"/>
        <v>6</v>
      </c>
      <c r="F64" s="103"/>
      <c r="O64" s="2"/>
      <c r="P64" s="2"/>
      <c r="Q64" s="2"/>
    </row>
    <row r="65" spans="4:17" ht="14.25" hidden="1" outlineLevel="1">
      <c r="D65" s="2"/>
      <c r="E65" s="44"/>
      <c r="O65" s="2"/>
      <c r="P65" s="2"/>
      <c r="Q65" s="2"/>
    </row>
    <row r="66" spans="1:17" ht="14.25" hidden="1" outlineLevel="1">
      <c r="A66" s="100" t="s">
        <v>2</v>
      </c>
      <c r="B66" t="s">
        <v>93</v>
      </c>
      <c r="C66" t="s">
        <v>6</v>
      </c>
      <c r="D66" s="12">
        <v>0</v>
      </c>
      <c r="E66" s="78">
        <f aca="true" t="shared" si="8" ref="E66:E71">D66*PUNTI_Q13</f>
        <v>0</v>
      </c>
      <c r="F66" s="101">
        <v>5</v>
      </c>
      <c r="O66" s="2"/>
      <c r="P66" s="2"/>
      <c r="Q66" s="2"/>
    </row>
    <row r="67" spans="1:17" ht="14.25" hidden="1" outlineLevel="1">
      <c r="A67" s="100"/>
      <c r="B67" t="s">
        <v>68</v>
      </c>
      <c r="C67" t="s">
        <v>181</v>
      </c>
      <c r="D67" s="12">
        <v>0.2</v>
      </c>
      <c r="E67" s="78">
        <f t="shared" si="8"/>
        <v>1</v>
      </c>
      <c r="F67" s="102"/>
      <c r="O67" s="2"/>
      <c r="P67" s="2"/>
      <c r="Q67" s="2"/>
    </row>
    <row r="68" spans="1:17" ht="14.25" hidden="1" outlineLevel="1">
      <c r="A68" s="100"/>
      <c r="B68" t="s">
        <v>69</v>
      </c>
      <c r="C68" t="s">
        <v>7</v>
      </c>
      <c r="D68" s="12">
        <v>0.4</v>
      </c>
      <c r="E68" s="78">
        <f t="shared" si="8"/>
        <v>2</v>
      </c>
      <c r="F68" s="102"/>
      <c r="O68" s="2"/>
      <c r="P68" s="2"/>
      <c r="Q68" s="2"/>
    </row>
    <row r="69" spans="1:17" ht="14.25" hidden="1" outlineLevel="1">
      <c r="A69" s="100"/>
      <c r="B69" t="s">
        <v>70</v>
      </c>
      <c r="C69" t="s">
        <v>8</v>
      </c>
      <c r="D69" s="12">
        <v>0.6</v>
      </c>
      <c r="E69" s="78">
        <f t="shared" si="8"/>
        <v>3</v>
      </c>
      <c r="F69" s="102"/>
      <c r="O69" s="2"/>
      <c r="P69" s="2"/>
      <c r="Q69" s="2"/>
    </row>
    <row r="70" spans="1:17" ht="14.25" hidden="1" outlineLevel="1">
      <c r="A70" s="100"/>
      <c r="B70" t="s">
        <v>71</v>
      </c>
      <c r="C70" t="s">
        <v>9</v>
      </c>
      <c r="D70" s="12">
        <v>0.8</v>
      </c>
      <c r="E70" s="78">
        <f t="shared" si="8"/>
        <v>4</v>
      </c>
      <c r="F70" s="102"/>
      <c r="O70" s="2"/>
      <c r="P70" s="2"/>
      <c r="Q70" s="2"/>
    </row>
    <row r="71" spans="1:17" ht="14.25" hidden="1" outlineLevel="1">
      <c r="A71" s="100"/>
      <c r="B71" t="s">
        <v>72</v>
      </c>
      <c r="C71" t="s">
        <v>10</v>
      </c>
      <c r="D71" s="12">
        <v>1</v>
      </c>
      <c r="E71" s="78">
        <f t="shared" si="8"/>
        <v>5</v>
      </c>
      <c r="F71" s="103"/>
      <c r="O71" s="2"/>
      <c r="P71" s="2"/>
      <c r="Q71" s="2"/>
    </row>
    <row r="72" spans="15:17" ht="14.25">
      <c r="O72" s="2"/>
      <c r="P72" s="2"/>
      <c r="Q72" s="2"/>
    </row>
    <row r="73" spans="1:17" ht="15.75" collapsed="1">
      <c r="A73" s="20" t="s">
        <v>79</v>
      </c>
      <c r="D73" s="35" t="s">
        <v>58</v>
      </c>
      <c r="E73" s="35"/>
      <c r="F73" s="13">
        <f>SUM(F75:F94)</f>
        <v>15</v>
      </c>
      <c r="O73" s="2"/>
      <c r="P73" s="2"/>
      <c r="Q73" s="2"/>
    </row>
    <row r="74" spans="1:17" ht="14.25" hidden="1" outlineLevel="1">
      <c r="A74" s="6" t="s">
        <v>3</v>
      </c>
      <c r="B74" s="5" t="s">
        <v>4</v>
      </c>
      <c r="C74" s="5" t="s">
        <v>5</v>
      </c>
      <c r="D74" s="8" t="s">
        <v>39</v>
      </c>
      <c r="E74" s="8"/>
      <c r="F74" s="8" t="s">
        <v>19</v>
      </c>
      <c r="N74">
        <v>3</v>
      </c>
      <c r="O74" s="2"/>
      <c r="P74" s="2"/>
      <c r="Q74" s="2"/>
    </row>
    <row r="75" spans="1:17" ht="14.25" hidden="1" outlineLevel="1">
      <c r="A75" s="100" t="s">
        <v>0</v>
      </c>
      <c r="B75" t="s">
        <v>90</v>
      </c>
      <c r="C75" t="s">
        <v>6</v>
      </c>
      <c r="D75" s="12">
        <v>0</v>
      </c>
      <c r="E75" s="78">
        <f aca="true" t="shared" si="9" ref="E75:E80">D75*PUNTI_Q21</f>
        <v>0</v>
      </c>
      <c r="F75" s="101">
        <v>4</v>
      </c>
      <c r="N75">
        <v>3</v>
      </c>
      <c r="O75" s="2"/>
      <c r="P75" s="2"/>
      <c r="Q75" s="2"/>
    </row>
    <row r="76" spans="1:17" ht="14.25" hidden="1" outlineLevel="1">
      <c r="A76" s="100"/>
      <c r="B76" t="s">
        <v>73</v>
      </c>
      <c r="C76" t="s">
        <v>181</v>
      </c>
      <c r="D76" s="12">
        <v>0.2</v>
      </c>
      <c r="E76" s="78">
        <f t="shared" si="9"/>
        <v>0.8</v>
      </c>
      <c r="F76" s="102"/>
      <c r="N76">
        <v>3</v>
      </c>
      <c r="O76" s="2"/>
      <c r="P76" s="2"/>
      <c r="Q76" s="2"/>
    </row>
    <row r="77" spans="1:17" ht="14.25" hidden="1" outlineLevel="1">
      <c r="A77" s="100"/>
      <c r="B77" t="s">
        <v>59</v>
      </c>
      <c r="C77" t="s">
        <v>7</v>
      </c>
      <c r="D77" s="12">
        <v>0.4</v>
      </c>
      <c r="E77" s="78">
        <f t="shared" si="9"/>
        <v>1.6</v>
      </c>
      <c r="F77" s="102"/>
      <c r="N77">
        <v>3</v>
      </c>
      <c r="O77" s="2"/>
      <c r="P77" s="2"/>
      <c r="Q77" s="2"/>
    </row>
    <row r="78" spans="1:17" ht="14.25" hidden="1" outlineLevel="1">
      <c r="A78" s="100"/>
      <c r="B78" t="s">
        <v>60</v>
      </c>
      <c r="C78" t="s">
        <v>8</v>
      </c>
      <c r="D78" s="12">
        <v>0.6</v>
      </c>
      <c r="E78" s="78">
        <f t="shared" si="9"/>
        <v>2.4</v>
      </c>
      <c r="F78" s="102"/>
      <c r="N78">
        <v>8</v>
      </c>
      <c r="O78" s="2" t="s">
        <v>113</v>
      </c>
      <c r="P78" s="2" t="s">
        <v>121</v>
      </c>
      <c r="Q78" s="2" t="s">
        <v>129</v>
      </c>
    </row>
    <row r="79" spans="1:17" ht="14.25" hidden="1" outlineLevel="1">
      <c r="A79" s="100"/>
      <c r="B79" t="s">
        <v>74</v>
      </c>
      <c r="C79" t="s">
        <v>9</v>
      </c>
      <c r="D79" s="12">
        <v>0.8</v>
      </c>
      <c r="E79" s="78">
        <f t="shared" si="9"/>
        <v>3.2</v>
      </c>
      <c r="F79" s="102"/>
      <c r="N79">
        <v>9</v>
      </c>
      <c r="O79" s="2" t="s">
        <v>114</v>
      </c>
      <c r="P79" s="2" t="s">
        <v>122</v>
      </c>
      <c r="Q79" s="2" t="s">
        <v>130</v>
      </c>
    </row>
    <row r="80" spans="1:17" ht="14.25" hidden="1" outlineLevel="1">
      <c r="A80" s="100"/>
      <c r="B80" t="s">
        <v>75</v>
      </c>
      <c r="C80" t="s">
        <v>10</v>
      </c>
      <c r="D80" s="12">
        <v>1</v>
      </c>
      <c r="E80" s="78">
        <f t="shared" si="9"/>
        <v>4</v>
      </c>
      <c r="F80" s="103"/>
      <c r="O80" s="2"/>
      <c r="P80" s="2"/>
      <c r="Q80" s="2"/>
    </row>
    <row r="81" spans="4:17" ht="14.25" hidden="1" outlineLevel="1">
      <c r="D81" s="2"/>
      <c r="E81" s="78"/>
      <c r="O81" s="2"/>
      <c r="P81" s="2"/>
      <c r="Q81" s="2"/>
    </row>
    <row r="82" spans="1:17" ht="14.25" hidden="1" outlineLevel="1">
      <c r="A82" s="100" t="s">
        <v>1</v>
      </c>
      <c r="B82" t="s">
        <v>92</v>
      </c>
      <c r="C82" t="s">
        <v>6</v>
      </c>
      <c r="D82" s="12">
        <v>0</v>
      </c>
      <c r="E82" s="78">
        <f aca="true" t="shared" si="10" ref="E82:E87">D82*PUNTI_Q22</f>
        <v>0</v>
      </c>
      <c r="F82" s="101">
        <v>6</v>
      </c>
      <c r="O82" s="2"/>
      <c r="P82" s="2"/>
      <c r="Q82" s="2"/>
    </row>
    <row r="83" spans="1:17" ht="14.25" hidden="1" outlineLevel="1">
      <c r="A83" s="100"/>
      <c r="B83" t="s">
        <v>63</v>
      </c>
      <c r="C83" t="s">
        <v>181</v>
      </c>
      <c r="D83" s="12">
        <v>0.2</v>
      </c>
      <c r="E83" s="78">
        <f t="shared" si="10"/>
        <v>1.2000000000000002</v>
      </c>
      <c r="F83" s="102"/>
      <c r="O83" s="2"/>
      <c r="P83" s="2"/>
      <c r="Q83" s="2"/>
    </row>
    <row r="84" spans="1:17" ht="14.25" hidden="1" outlineLevel="1">
      <c r="A84" s="100"/>
      <c r="B84" t="s">
        <v>64</v>
      </c>
      <c r="C84" t="s">
        <v>7</v>
      </c>
      <c r="D84" s="12">
        <v>0.4</v>
      </c>
      <c r="E84" s="78">
        <f t="shared" si="10"/>
        <v>2.4000000000000004</v>
      </c>
      <c r="F84" s="102"/>
      <c r="O84" s="2"/>
      <c r="P84" s="2"/>
      <c r="Q84" s="2"/>
    </row>
    <row r="85" spans="1:17" ht="14.25" hidden="1" outlineLevel="1">
      <c r="A85" s="100"/>
      <c r="B85" t="s">
        <v>65</v>
      </c>
      <c r="C85" t="s">
        <v>8</v>
      </c>
      <c r="D85" s="12">
        <v>0.6</v>
      </c>
      <c r="E85" s="78">
        <f t="shared" si="10"/>
        <v>3.5999999999999996</v>
      </c>
      <c r="F85" s="102"/>
      <c r="O85" s="2"/>
      <c r="P85" s="2"/>
      <c r="Q85" s="2"/>
    </row>
    <row r="86" spans="1:17" ht="14.25" hidden="1" outlineLevel="1">
      <c r="A86" s="100"/>
      <c r="B86" t="s">
        <v>66</v>
      </c>
      <c r="C86" t="s">
        <v>9</v>
      </c>
      <c r="D86" s="12">
        <v>0.8</v>
      </c>
      <c r="E86" s="78">
        <f t="shared" si="10"/>
        <v>4.800000000000001</v>
      </c>
      <c r="F86" s="102"/>
      <c r="O86" s="2"/>
      <c r="P86" s="2"/>
      <c r="Q86" s="2"/>
    </row>
    <row r="87" spans="1:17" ht="14.25" hidden="1" outlineLevel="1">
      <c r="A87" s="100"/>
      <c r="B87" t="s">
        <v>67</v>
      </c>
      <c r="C87" t="s">
        <v>10</v>
      </c>
      <c r="D87" s="12">
        <v>1</v>
      </c>
      <c r="E87" s="78">
        <f t="shared" si="10"/>
        <v>6</v>
      </c>
      <c r="F87" s="103"/>
      <c r="O87" s="2"/>
      <c r="P87" s="2"/>
      <c r="Q87" s="2"/>
    </row>
    <row r="88" spans="4:17" ht="14.25" hidden="1" outlineLevel="1">
      <c r="D88" s="2"/>
      <c r="E88" s="78"/>
      <c r="O88" s="2"/>
      <c r="P88" s="2"/>
      <c r="Q88" s="2"/>
    </row>
    <row r="89" spans="1:17" ht="14.25" hidden="1" outlineLevel="1">
      <c r="A89" s="100" t="s">
        <v>2</v>
      </c>
      <c r="B89" t="s">
        <v>93</v>
      </c>
      <c r="C89" t="s">
        <v>6</v>
      </c>
      <c r="D89" s="12">
        <v>0</v>
      </c>
      <c r="E89" s="78">
        <f aca="true" t="shared" si="11" ref="E89:E94">D89*PUNTI_Q23</f>
        <v>0</v>
      </c>
      <c r="F89" s="101">
        <v>5</v>
      </c>
      <c r="O89" s="2"/>
      <c r="P89" s="2"/>
      <c r="Q89" s="2"/>
    </row>
    <row r="90" spans="1:17" ht="14.25" hidden="1" outlineLevel="1">
      <c r="A90" s="100"/>
      <c r="B90" t="s">
        <v>68</v>
      </c>
      <c r="C90" t="s">
        <v>181</v>
      </c>
      <c r="D90" s="12">
        <v>0.2</v>
      </c>
      <c r="E90" s="78">
        <f t="shared" si="11"/>
        <v>1</v>
      </c>
      <c r="F90" s="102"/>
      <c r="O90" s="2"/>
      <c r="P90" s="2"/>
      <c r="Q90" s="2"/>
    </row>
    <row r="91" spans="1:17" ht="14.25" hidden="1" outlineLevel="1">
      <c r="A91" s="100"/>
      <c r="B91" t="s">
        <v>69</v>
      </c>
      <c r="C91" t="s">
        <v>7</v>
      </c>
      <c r="D91" s="12">
        <v>0.4</v>
      </c>
      <c r="E91" s="78">
        <f t="shared" si="11"/>
        <v>2</v>
      </c>
      <c r="F91" s="102"/>
      <c r="O91" s="2"/>
      <c r="P91" s="2"/>
      <c r="Q91" s="2"/>
    </row>
    <row r="92" spans="1:17" ht="14.25" hidden="1" outlineLevel="1">
      <c r="A92" s="100"/>
      <c r="B92" t="s">
        <v>70</v>
      </c>
      <c r="C92" t="s">
        <v>8</v>
      </c>
      <c r="D92" s="12">
        <v>0.6</v>
      </c>
      <c r="E92" s="78">
        <f t="shared" si="11"/>
        <v>3</v>
      </c>
      <c r="F92" s="102"/>
      <c r="O92" s="2"/>
      <c r="P92" s="2"/>
      <c r="Q92" s="2"/>
    </row>
    <row r="93" spans="1:17" ht="14.25" hidden="1" outlineLevel="1">
      <c r="A93" s="100"/>
      <c r="B93" t="s">
        <v>71</v>
      </c>
      <c r="C93" t="s">
        <v>9</v>
      </c>
      <c r="D93" s="12">
        <v>0.8</v>
      </c>
      <c r="E93" s="78">
        <f t="shared" si="11"/>
        <v>4</v>
      </c>
      <c r="F93" s="102"/>
      <c r="O93" s="2"/>
      <c r="P93" s="2"/>
      <c r="Q93" s="2"/>
    </row>
    <row r="94" spans="1:17" ht="14.25" hidden="1" outlineLevel="1">
      <c r="A94" s="100"/>
      <c r="B94" t="s">
        <v>72</v>
      </c>
      <c r="C94" t="s">
        <v>10</v>
      </c>
      <c r="D94" s="12">
        <v>1</v>
      </c>
      <c r="E94" s="78">
        <f t="shared" si="11"/>
        <v>5</v>
      </c>
      <c r="F94" s="103"/>
      <c r="O94" s="2"/>
      <c r="P94" s="2"/>
      <c r="Q94" s="2"/>
    </row>
    <row r="95" spans="15:17" ht="14.25">
      <c r="O95" s="2"/>
      <c r="P95" s="2"/>
      <c r="Q95" s="2"/>
    </row>
    <row r="96" spans="1:17" ht="15.75" collapsed="1">
      <c r="A96" s="20" t="s">
        <v>80</v>
      </c>
      <c r="D96" s="35" t="s">
        <v>58</v>
      </c>
      <c r="E96" s="35"/>
      <c r="F96" s="13">
        <f>SUM(F98:F117)</f>
        <v>15</v>
      </c>
      <c r="O96" s="2"/>
      <c r="P96" s="2"/>
      <c r="Q96" s="2"/>
    </row>
    <row r="97" spans="1:17" ht="14.25" hidden="1" outlineLevel="1">
      <c r="A97" s="6" t="s">
        <v>3</v>
      </c>
      <c r="B97" s="5" t="s">
        <v>4</v>
      </c>
      <c r="C97" s="5" t="s">
        <v>5</v>
      </c>
      <c r="D97" s="8" t="s">
        <v>39</v>
      </c>
      <c r="E97" s="8"/>
      <c r="F97" s="8" t="s">
        <v>19</v>
      </c>
      <c r="O97" s="2"/>
      <c r="P97" s="2"/>
      <c r="Q97" s="2"/>
    </row>
    <row r="98" spans="1:17" ht="14.25" hidden="1" outlineLevel="1">
      <c r="A98" s="100" t="s">
        <v>0</v>
      </c>
      <c r="B98" t="s">
        <v>90</v>
      </c>
      <c r="C98" t="s">
        <v>6</v>
      </c>
      <c r="D98" s="12">
        <v>0</v>
      </c>
      <c r="E98" s="78">
        <f aca="true" t="shared" si="12" ref="E98:E103">D98*PUNTI_Q31</f>
        <v>0</v>
      </c>
      <c r="F98" s="101">
        <v>5</v>
      </c>
      <c r="O98" s="2"/>
      <c r="P98" s="2"/>
      <c r="Q98" s="2"/>
    </row>
    <row r="99" spans="1:17" ht="14.25" hidden="1" outlineLevel="1">
      <c r="A99" s="100"/>
      <c r="B99" t="s">
        <v>73</v>
      </c>
      <c r="C99" t="s">
        <v>181</v>
      </c>
      <c r="D99" s="12">
        <v>0.2</v>
      </c>
      <c r="E99" s="78">
        <f t="shared" si="12"/>
        <v>1</v>
      </c>
      <c r="F99" s="102"/>
      <c r="O99" s="2"/>
      <c r="P99" s="2"/>
      <c r="Q99" s="2"/>
    </row>
    <row r="100" spans="1:17" ht="14.25" hidden="1" outlineLevel="1">
      <c r="A100" s="100"/>
      <c r="B100" t="s">
        <v>59</v>
      </c>
      <c r="C100" t="s">
        <v>7</v>
      </c>
      <c r="D100" s="12">
        <v>0.4</v>
      </c>
      <c r="E100" s="78">
        <f t="shared" si="12"/>
        <v>2</v>
      </c>
      <c r="F100" s="102"/>
      <c r="O100" s="2"/>
      <c r="P100" s="2"/>
      <c r="Q100" s="2"/>
    </row>
    <row r="101" spans="1:17" ht="14.25" hidden="1" outlineLevel="1">
      <c r="A101" s="100"/>
      <c r="B101" t="s">
        <v>60</v>
      </c>
      <c r="C101" t="s">
        <v>8</v>
      </c>
      <c r="D101" s="12">
        <v>0.6</v>
      </c>
      <c r="E101" s="78">
        <f t="shared" si="12"/>
        <v>3</v>
      </c>
      <c r="F101" s="102"/>
      <c r="N101">
        <v>10</v>
      </c>
      <c r="O101" s="2" t="s">
        <v>115</v>
      </c>
      <c r="P101" s="2" t="s">
        <v>123</v>
      </c>
      <c r="Q101" s="2" t="s">
        <v>131</v>
      </c>
    </row>
    <row r="102" spans="1:6" ht="14.25" hidden="1" outlineLevel="1">
      <c r="A102" s="100"/>
      <c r="B102" t="s">
        <v>74</v>
      </c>
      <c r="C102" t="s">
        <v>9</v>
      </c>
      <c r="D102" s="12">
        <v>0.8</v>
      </c>
      <c r="E102" s="78">
        <f t="shared" si="12"/>
        <v>4</v>
      </c>
      <c r="F102" s="102"/>
    </row>
    <row r="103" spans="1:6" ht="14.25" hidden="1" outlineLevel="1">
      <c r="A103" s="100"/>
      <c r="B103" t="s">
        <v>75</v>
      </c>
      <c r="C103" t="s">
        <v>10</v>
      </c>
      <c r="D103" s="12">
        <v>1</v>
      </c>
      <c r="E103" s="78">
        <f t="shared" si="12"/>
        <v>5</v>
      </c>
      <c r="F103" s="103"/>
    </row>
    <row r="104" spans="4:5" ht="14.25" hidden="1" outlineLevel="1">
      <c r="D104" s="2"/>
      <c r="E104" s="78"/>
    </row>
    <row r="105" spans="1:6" ht="14.25" hidden="1" outlineLevel="1">
      <c r="A105" s="100" t="s">
        <v>1</v>
      </c>
      <c r="B105" t="s">
        <v>92</v>
      </c>
      <c r="C105" t="s">
        <v>6</v>
      </c>
      <c r="D105" s="12">
        <v>0</v>
      </c>
      <c r="E105" s="78">
        <f aca="true" t="shared" si="13" ref="E105:E110">D105*PUNTI_Q32</f>
        <v>0</v>
      </c>
      <c r="F105" s="101">
        <v>5</v>
      </c>
    </row>
    <row r="106" spans="1:6" ht="14.25" hidden="1" outlineLevel="1">
      <c r="A106" s="100"/>
      <c r="B106" t="s">
        <v>63</v>
      </c>
      <c r="C106" t="s">
        <v>181</v>
      </c>
      <c r="D106" s="12">
        <v>0.2</v>
      </c>
      <c r="E106" s="78">
        <f t="shared" si="13"/>
        <v>1</v>
      </c>
      <c r="F106" s="102"/>
    </row>
    <row r="107" spans="1:6" ht="14.25" hidden="1" outlineLevel="1">
      <c r="A107" s="100"/>
      <c r="B107" t="s">
        <v>64</v>
      </c>
      <c r="C107" t="s">
        <v>7</v>
      </c>
      <c r="D107" s="12">
        <v>0.4</v>
      </c>
      <c r="E107" s="78">
        <f t="shared" si="13"/>
        <v>2</v>
      </c>
      <c r="F107" s="102"/>
    </row>
    <row r="108" spans="1:6" ht="14.25" hidden="1" outlineLevel="1">
      <c r="A108" s="100"/>
      <c r="B108" t="s">
        <v>65</v>
      </c>
      <c r="C108" t="s">
        <v>8</v>
      </c>
      <c r="D108" s="12">
        <v>0.6</v>
      </c>
      <c r="E108" s="78">
        <f t="shared" si="13"/>
        <v>3</v>
      </c>
      <c r="F108" s="102"/>
    </row>
    <row r="109" spans="1:6" ht="14.25" hidden="1" outlineLevel="1">
      <c r="A109" s="100"/>
      <c r="B109" t="s">
        <v>66</v>
      </c>
      <c r="C109" t="s">
        <v>9</v>
      </c>
      <c r="D109" s="12">
        <v>0.8</v>
      </c>
      <c r="E109" s="78">
        <f t="shared" si="13"/>
        <v>4</v>
      </c>
      <c r="F109" s="102"/>
    </row>
    <row r="110" spans="1:6" ht="14.25" hidden="1" outlineLevel="1">
      <c r="A110" s="100"/>
      <c r="B110" t="s">
        <v>67</v>
      </c>
      <c r="C110" t="s">
        <v>10</v>
      </c>
      <c r="D110" s="12">
        <v>1</v>
      </c>
      <c r="E110" s="78">
        <f t="shared" si="13"/>
        <v>5</v>
      </c>
      <c r="F110" s="103"/>
    </row>
    <row r="111" spans="4:5" ht="14.25" hidden="1" outlineLevel="1">
      <c r="D111" s="2"/>
      <c r="E111" s="78"/>
    </row>
    <row r="112" spans="1:6" ht="14.25" hidden="1" outlineLevel="1">
      <c r="A112" s="100" t="s">
        <v>2</v>
      </c>
      <c r="B112" t="s">
        <v>93</v>
      </c>
      <c r="C112" t="s">
        <v>6</v>
      </c>
      <c r="D112" s="12">
        <v>0</v>
      </c>
      <c r="E112" s="78">
        <f aca="true" t="shared" si="14" ref="E112:E117">D112*PUNTI_Q33</f>
        <v>0</v>
      </c>
      <c r="F112" s="101">
        <v>5</v>
      </c>
    </row>
    <row r="113" spans="1:6" ht="14.25" hidden="1" outlineLevel="1">
      <c r="A113" s="100"/>
      <c r="B113" t="s">
        <v>68</v>
      </c>
      <c r="C113" t="s">
        <v>181</v>
      </c>
      <c r="D113" s="12">
        <v>0.2</v>
      </c>
      <c r="E113" s="78">
        <f t="shared" si="14"/>
        <v>1</v>
      </c>
      <c r="F113" s="102"/>
    </row>
    <row r="114" spans="1:6" ht="14.25" hidden="1" outlineLevel="1">
      <c r="A114" s="100"/>
      <c r="B114" t="s">
        <v>69</v>
      </c>
      <c r="C114" t="s">
        <v>7</v>
      </c>
      <c r="D114" s="12">
        <v>0.4</v>
      </c>
      <c r="E114" s="78">
        <f t="shared" si="14"/>
        <v>2</v>
      </c>
      <c r="F114" s="102"/>
    </row>
    <row r="115" spans="1:6" ht="14.25" hidden="1" outlineLevel="1">
      <c r="A115" s="100"/>
      <c r="B115" t="s">
        <v>70</v>
      </c>
      <c r="C115" t="s">
        <v>8</v>
      </c>
      <c r="D115" s="12">
        <v>0.6</v>
      </c>
      <c r="E115" s="78">
        <f t="shared" si="14"/>
        <v>3</v>
      </c>
      <c r="F115" s="102"/>
    </row>
    <row r="116" spans="1:6" ht="14.25" hidden="1" outlineLevel="1">
      <c r="A116" s="100"/>
      <c r="B116" t="s">
        <v>71</v>
      </c>
      <c r="C116" t="s">
        <v>9</v>
      </c>
      <c r="D116" s="12">
        <v>0.8</v>
      </c>
      <c r="E116" s="78">
        <f t="shared" si="14"/>
        <v>4</v>
      </c>
      <c r="F116" s="102"/>
    </row>
    <row r="117" spans="1:6" ht="14.25" hidden="1" outlineLevel="1">
      <c r="A117" s="100"/>
      <c r="B117" t="s">
        <v>72</v>
      </c>
      <c r="C117" t="s">
        <v>10</v>
      </c>
      <c r="D117" s="12">
        <v>1</v>
      </c>
      <c r="E117" s="78">
        <f t="shared" si="14"/>
        <v>5</v>
      </c>
      <c r="F117" s="103"/>
    </row>
    <row r="119" spans="1:6" ht="15.75" collapsed="1">
      <c r="A119" s="20" t="s">
        <v>81</v>
      </c>
      <c r="D119" s="35" t="s">
        <v>58</v>
      </c>
      <c r="E119" s="35"/>
      <c r="F119" s="13">
        <f>SUM(F121:F140)</f>
        <v>15</v>
      </c>
    </row>
    <row r="120" spans="1:6" ht="14.25" hidden="1" outlineLevel="1">
      <c r="A120" s="6" t="s">
        <v>3</v>
      </c>
      <c r="B120" s="5" t="s">
        <v>4</v>
      </c>
      <c r="C120" s="5" t="s">
        <v>5</v>
      </c>
      <c r="D120" s="8" t="s">
        <v>39</v>
      </c>
      <c r="E120" s="8"/>
      <c r="F120" s="8" t="s">
        <v>19</v>
      </c>
    </row>
    <row r="121" spans="1:6" ht="14.25" hidden="1" outlineLevel="1">
      <c r="A121" s="100" t="s">
        <v>0</v>
      </c>
      <c r="B121" t="s">
        <v>90</v>
      </c>
      <c r="C121" t="s">
        <v>6</v>
      </c>
      <c r="D121" s="12">
        <v>0</v>
      </c>
      <c r="E121" s="78">
        <f aca="true" t="shared" si="15" ref="E121:E126">D121*PUNTI_Q41</f>
        <v>0</v>
      </c>
      <c r="F121" s="101">
        <v>5</v>
      </c>
    </row>
    <row r="122" spans="1:6" ht="14.25" hidden="1" outlineLevel="1">
      <c r="A122" s="100"/>
      <c r="B122" t="s">
        <v>73</v>
      </c>
      <c r="C122" t="s">
        <v>181</v>
      </c>
      <c r="D122" s="12">
        <v>0.2</v>
      </c>
      <c r="E122" s="78">
        <f t="shared" si="15"/>
        <v>1</v>
      </c>
      <c r="F122" s="102"/>
    </row>
    <row r="123" spans="1:6" ht="14.25" hidden="1" outlineLevel="1">
      <c r="A123" s="100"/>
      <c r="B123" t="s">
        <v>59</v>
      </c>
      <c r="C123" t="s">
        <v>7</v>
      </c>
      <c r="D123" s="12">
        <v>0.4</v>
      </c>
      <c r="E123" s="78">
        <f t="shared" si="15"/>
        <v>2</v>
      </c>
      <c r="F123" s="102"/>
    </row>
    <row r="124" spans="1:6" ht="14.25" hidden="1" outlineLevel="1">
      <c r="A124" s="100"/>
      <c r="B124" t="s">
        <v>60</v>
      </c>
      <c r="C124" t="s">
        <v>8</v>
      </c>
      <c r="D124" s="12">
        <v>0.6</v>
      </c>
      <c r="E124" s="78">
        <f t="shared" si="15"/>
        <v>3</v>
      </c>
      <c r="F124" s="102"/>
    </row>
    <row r="125" spans="1:6" ht="14.25" hidden="1" outlineLevel="1">
      <c r="A125" s="100"/>
      <c r="B125" t="s">
        <v>74</v>
      </c>
      <c r="C125" t="s">
        <v>9</v>
      </c>
      <c r="D125" s="12">
        <v>0.8</v>
      </c>
      <c r="E125" s="78">
        <f t="shared" si="15"/>
        <v>4</v>
      </c>
      <c r="F125" s="102"/>
    </row>
    <row r="126" spans="1:6" ht="14.25" hidden="1" outlineLevel="1">
      <c r="A126" s="100"/>
      <c r="B126" t="s">
        <v>75</v>
      </c>
      <c r="C126" t="s">
        <v>10</v>
      </c>
      <c r="D126" s="12">
        <v>1</v>
      </c>
      <c r="E126" s="78">
        <f t="shared" si="15"/>
        <v>5</v>
      </c>
      <c r="F126" s="103"/>
    </row>
    <row r="127" spans="4:5" ht="14.25" hidden="1" outlineLevel="1">
      <c r="D127" s="2"/>
      <c r="E127" s="78"/>
    </row>
    <row r="128" spans="1:6" ht="14.25" hidden="1" outlineLevel="1">
      <c r="A128" s="100" t="s">
        <v>1</v>
      </c>
      <c r="B128" t="s">
        <v>92</v>
      </c>
      <c r="C128" t="s">
        <v>6</v>
      </c>
      <c r="D128" s="12">
        <v>0</v>
      </c>
      <c r="E128" s="78">
        <f aca="true" t="shared" si="16" ref="E128:E133">D128*PUNTI_Q42</f>
        <v>0</v>
      </c>
      <c r="F128" s="101">
        <v>5</v>
      </c>
    </row>
    <row r="129" spans="1:6" ht="14.25" hidden="1" outlineLevel="1">
      <c r="A129" s="100"/>
      <c r="B129" t="s">
        <v>63</v>
      </c>
      <c r="C129" t="s">
        <v>181</v>
      </c>
      <c r="D129" s="12">
        <v>0.2</v>
      </c>
      <c r="E129" s="78">
        <f t="shared" si="16"/>
        <v>1</v>
      </c>
      <c r="F129" s="102"/>
    </row>
    <row r="130" spans="1:6" ht="14.25" hidden="1" outlineLevel="1">
      <c r="A130" s="100"/>
      <c r="B130" t="s">
        <v>64</v>
      </c>
      <c r="C130" t="s">
        <v>7</v>
      </c>
      <c r="D130" s="12">
        <v>0.4</v>
      </c>
      <c r="E130" s="78">
        <f t="shared" si="16"/>
        <v>2</v>
      </c>
      <c r="F130" s="102"/>
    </row>
    <row r="131" spans="1:6" ht="14.25" hidden="1" outlineLevel="1">
      <c r="A131" s="100"/>
      <c r="B131" t="s">
        <v>65</v>
      </c>
      <c r="C131" t="s">
        <v>8</v>
      </c>
      <c r="D131" s="12">
        <v>0.6</v>
      </c>
      <c r="E131" s="78">
        <f t="shared" si="16"/>
        <v>3</v>
      </c>
      <c r="F131" s="102"/>
    </row>
    <row r="132" spans="1:6" ht="14.25" hidden="1" outlineLevel="1">
      <c r="A132" s="100"/>
      <c r="B132" t="s">
        <v>66</v>
      </c>
      <c r="C132" t="s">
        <v>9</v>
      </c>
      <c r="D132" s="12">
        <v>0.8</v>
      </c>
      <c r="E132" s="78">
        <f t="shared" si="16"/>
        <v>4</v>
      </c>
      <c r="F132" s="102"/>
    </row>
    <row r="133" spans="1:6" ht="14.25" hidden="1" outlineLevel="1">
      <c r="A133" s="100"/>
      <c r="B133" t="s">
        <v>67</v>
      </c>
      <c r="C133" t="s">
        <v>10</v>
      </c>
      <c r="D133" s="12">
        <v>1</v>
      </c>
      <c r="E133" s="78">
        <f t="shared" si="16"/>
        <v>5</v>
      </c>
      <c r="F133" s="103"/>
    </row>
    <row r="134" spans="4:5" ht="14.25" hidden="1" outlineLevel="1">
      <c r="D134" s="2"/>
      <c r="E134" s="78"/>
    </row>
    <row r="135" spans="1:6" ht="14.25" hidden="1" outlineLevel="1">
      <c r="A135" s="100" t="s">
        <v>2</v>
      </c>
      <c r="B135" t="s">
        <v>93</v>
      </c>
      <c r="C135" t="s">
        <v>6</v>
      </c>
      <c r="D135" s="12">
        <v>0</v>
      </c>
      <c r="E135" s="78">
        <f aca="true" t="shared" si="17" ref="E135:E140">D135*PUNTI_Q43</f>
        <v>0</v>
      </c>
      <c r="F135" s="101">
        <v>5</v>
      </c>
    </row>
    <row r="136" spans="1:6" ht="14.25" hidden="1" outlineLevel="1">
      <c r="A136" s="100"/>
      <c r="B136" t="s">
        <v>68</v>
      </c>
      <c r="C136" t="s">
        <v>181</v>
      </c>
      <c r="D136" s="12">
        <v>0.2</v>
      </c>
      <c r="E136" s="78">
        <f t="shared" si="17"/>
        <v>1</v>
      </c>
      <c r="F136" s="102"/>
    </row>
    <row r="137" spans="1:6" ht="14.25" hidden="1" outlineLevel="1">
      <c r="A137" s="100"/>
      <c r="B137" t="s">
        <v>69</v>
      </c>
      <c r="C137" t="s">
        <v>7</v>
      </c>
      <c r="D137" s="12">
        <v>0.4</v>
      </c>
      <c r="E137" s="78">
        <f t="shared" si="17"/>
        <v>2</v>
      </c>
      <c r="F137" s="102"/>
    </row>
    <row r="138" spans="1:6" ht="14.25" hidden="1" outlineLevel="1">
      <c r="A138" s="100"/>
      <c r="B138" t="s">
        <v>70</v>
      </c>
      <c r="C138" t="s">
        <v>8</v>
      </c>
      <c r="D138" s="12">
        <v>0.6</v>
      </c>
      <c r="E138" s="78">
        <f t="shared" si="17"/>
        <v>3</v>
      </c>
      <c r="F138" s="102"/>
    </row>
    <row r="139" spans="1:6" ht="14.25" hidden="1" outlineLevel="1">
      <c r="A139" s="100"/>
      <c r="B139" t="s">
        <v>71</v>
      </c>
      <c r="C139" t="s">
        <v>9</v>
      </c>
      <c r="D139" s="12">
        <v>0.8</v>
      </c>
      <c r="E139" s="78">
        <f t="shared" si="17"/>
        <v>4</v>
      </c>
      <c r="F139" s="102"/>
    </row>
    <row r="140" spans="1:6" ht="14.25" hidden="1" outlineLevel="1">
      <c r="A140" s="100"/>
      <c r="B140" t="s">
        <v>72</v>
      </c>
      <c r="C140" t="s">
        <v>10</v>
      </c>
      <c r="D140" s="12">
        <v>1</v>
      </c>
      <c r="E140" s="78">
        <f t="shared" si="17"/>
        <v>5</v>
      </c>
      <c r="F140" s="103"/>
    </row>
    <row r="142" spans="1:6" ht="15.75" collapsed="1">
      <c r="A142" s="20" t="s">
        <v>82</v>
      </c>
      <c r="D142" s="35" t="s">
        <v>58</v>
      </c>
      <c r="E142" s="35"/>
      <c r="F142" s="13">
        <f>SUM(F144:F163)</f>
        <v>15</v>
      </c>
    </row>
    <row r="143" spans="1:6" ht="14.25" hidden="1" outlineLevel="1">
      <c r="A143" s="6" t="s">
        <v>3</v>
      </c>
      <c r="B143" s="5" t="s">
        <v>4</v>
      </c>
      <c r="C143" s="5" t="s">
        <v>5</v>
      </c>
      <c r="D143" s="8" t="s">
        <v>39</v>
      </c>
      <c r="E143" s="8"/>
      <c r="F143" s="8" t="s">
        <v>19</v>
      </c>
    </row>
    <row r="144" spans="1:6" ht="14.25" hidden="1" outlineLevel="1">
      <c r="A144" s="100" t="s">
        <v>0</v>
      </c>
      <c r="B144" t="s">
        <v>90</v>
      </c>
      <c r="C144" t="s">
        <v>6</v>
      </c>
      <c r="D144" s="12">
        <v>0</v>
      </c>
      <c r="E144" s="78">
        <f aca="true" t="shared" si="18" ref="E144:E149">D144*PUNTI_Q51</f>
        <v>0</v>
      </c>
      <c r="F144" s="101">
        <v>5</v>
      </c>
    </row>
    <row r="145" spans="1:6" ht="14.25" hidden="1" outlineLevel="1">
      <c r="A145" s="100"/>
      <c r="B145" t="s">
        <v>73</v>
      </c>
      <c r="C145" t="s">
        <v>181</v>
      </c>
      <c r="D145" s="12">
        <v>0.2</v>
      </c>
      <c r="E145" s="78">
        <f t="shared" si="18"/>
        <v>1</v>
      </c>
      <c r="F145" s="102"/>
    </row>
    <row r="146" spans="1:6" ht="14.25" hidden="1" outlineLevel="1">
      <c r="A146" s="100"/>
      <c r="B146" t="s">
        <v>59</v>
      </c>
      <c r="C146" t="s">
        <v>7</v>
      </c>
      <c r="D146" s="12">
        <v>0.4</v>
      </c>
      <c r="E146" s="78">
        <f t="shared" si="18"/>
        <v>2</v>
      </c>
      <c r="F146" s="102"/>
    </row>
    <row r="147" spans="1:6" ht="14.25" hidden="1" outlineLevel="1">
      <c r="A147" s="100"/>
      <c r="B147" t="s">
        <v>60</v>
      </c>
      <c r="C147" t="s">
        <v>8</v>
      </c>
      <c r="D147" s="12">
        <v>0.6</v>
      </c>
      <c r="E147" s="78">
        <f t="shared" si="18"/>
        <v>3</v>
      </c>
      <c r="F147" s="102"/>
    </row>
    <row r="148" spans="1:6" ht="14.25" hidden="1" outlineLevel="1">
      <c r="A148" s="100"/>
      <c r="B148" t="s">
        <v>74</v>
      </c>
      <c r="C148" t="s">
        <v>9</v>
      </c>
      <c r="D148" s="12">
        <v>0.8</v>
      </c>
      <c r="E148" s="78">
        <f t="shared" si="18"/>
        <v>4</v>
      </c>
      <c r="F148" s="102"/>
    </row>
    <row r="149" spans="1:6" ht="14.25" hidden="1" outlineLevel="1">
      <c r="A149" s="100"/>
      <c r="B149" t="s">
        <v>75</v>
      </c>
      <c r="C149" t="s">
        <v>10</v>
      </c>
      <c r="D149" s="12">
        <v>1</v>
      </c>
      <c r="E149" s="78">
        <f t="shared" si="18"/>
        <v>5</v>
      </c>
      <c r="F149" s="103"/>
    </row>
    <row r="150" spans="4:5" ht="14.25" hidden="1" outlineLevel="1">
      <c r="D150" s="2"/>
      <c r="E150" s="78"/>
    </row>
    <row r="151" spans="1:6" ht="14.25" hidden="1" outlineLevel="1">
      <c r="A151" s="100" t="s">
        <v>1</v>
      </c>
      <c r="B151" t="s">
        <v>92</v>
      </c>
      <c r="C151" t="s">
        <v>6</v>
      </c>
      <c r="D151" s="12">
        <v>0</v>
      </c>
      <c r="E151" s="78">
        <f aca="true" t="shared" si="19" ref="E151:E156">D151*PUNTI_Q52</f>
        <v>0</v>
      </c>
      <c r="F151" s="101">
        <v>5</v>
      </c>
    </row>
    <row r="152" spans="1:6" ht="14.25" hidden="1" outlineLevel="1">
      <c r="A152" s="100"/>
      <c r="B152" t="s">
        <v>63</v>
      </c>
      <c r="C152" t="s">
        <v>181</v>
      </c>
      <c r="D152" s="12">
        <v>0.2</v>
      </c>
      <c r="E152" s="78">
        <f t="shared" si="19"/>
        <v>1</v>
      </c>
      <c r="F152" s="102"/>
    </row>
    <row r="153" spans="1:6" ht="14.25" hidden="1" outlineLevel="1">
      <c r="A153" s="100"/>
      <c r="B153" t="s">
        <v>64</v>
      </c>
      <c r="C153" t="s">
        <v>7</v>
      </c>
      <c r="D153" s="12">
        <v>0.4</v>
      </c>
      <c r="E153" s="78">
        <f t="shared" si="19"/>
        <v>2</v>
      </c>
      <c r="F153" s="102"/>
    </row>
    <row r="154" spans="1:6" ht="14.25" hidden="1" outlineLevel="1">
      <c r="A154" s="100"/>
      <c r="B154" t="s">
        <v>65</v>
      </c>
      <c r="C154" t="s">
        <v>8</v>
      </c>
      <c r="D154" s="12">
        <v>0.6</v>
      </c>
      <c r="E154" s="78">
        <f t="shared" si="19"/>
        <v>3</v>
      </c>
      <c r="F154" s="102"/>
    </row>
    <row r="155" spans="1:6" ht="14.25" hidden="1" outlineLevel="1">
      <c r="A155" s="100"/>
      <c r="B155" t="s">
        <v>66</v>
      </c>
      <c r="C155" t="s">
        <v>9</v>
      </c>
      <c r="D155" s="12">
        <v>0.8</v>
      </c>
      <c r="E155" s="78">
        <f t="shared" si="19"/>
        <v>4</v>
      </c>
      <c r="F155" s="102"/>
    </row>
    <row r="156" spans="1:6" ht="14.25" hidden="1" outlineLevel="1">
      <c r="A156" s="100"/>
      <c r="B156" t="s">
        <v>67</v>
      </c>
      <c r="C156" t="s">
        <v>10</v>
      </c>
      <c r="D156" s="12">
        <v>1</v>
      </c>
      <c r="E156" s="78">
        <f t="shared" si="19"/>
        <v>5</v>
      </c>
      <c r="F156" s="103"/>
    </row>
    <row r="157" spans="4:5" ht="14.25" hidden="1" outlineLevel="1">
      <c r="D157" s="2"/>
      <c r="E157" s="78"/>
    </row>
    <row r="158" spans="1:6" ht="14.25" hidden="1" outlineLevel="1">
      <c r="A158" s="100" t="s">
        <v>2</v>
      </c>
      <c r="B158" t="s">
        <v>93</v>
      </c>
      <c r="C158" t="s">
        <v>6</v>
      </c>
      <c r="D158" s="12">
        <v>0</v>
      </c>
      <c r="E158" s="78">
        <f aca="true" t="shared" si="20" ref="E158:E163">D158*PUNTI_Q53</f>
        <v>0</v>
      </c>
      <c r="F158" s="101">
        <v>5</v>
      </c>
    </row>
    <row r="159" spans="1:6" ht="14.25" hidden="1" outlineLevel="1">
      <c r="A159" s="100"/>
      <c r="B159" t="s">
        <v>68</v>
      </c>
      <c r="C159" t="s">
        <v>181</v>
      </c>
      <c r="D159" s="12">
        <v>0.2</v>
      </c>
      <c r="E159" s="78">
        <f t="shared" si="20"/>
        <v>1</v>
      </c>
      <c r="F159" s="102"/>
    </row>
    <row r="160" spans="1:6" ht="14.25" hidden="1" outlineLevel="1">
      <c r="A160" s="100"/>
      <c r="B160" t="s">
        <v>69</v>
      </c>
      <c r="C160" t="s">
        <v>7</v>
      </c>
      <c r="D160" s="12">
        <v>0.4</v>
      </c>
      <c r="E160" s="78">
        <f t="shared" si="20"/>
        <v>2</v>
      </c>
      <c r="F160" s="102"/>
    </row>
    <row r="161" spans="1:6" ht="14.25" hidden="1" outlineLevel="1">
      <c r="A161" s="100"/>
      <c r="B161" t="s">
        <v>70</v>
      </c>
      <c r="C161" t="s">
        <v>8</v>
      </c>
      <c r="D161" s="12">
        <v>0.6</v>
      </c>
      <c r="E161" s="78">
        <f t="shared" si="20"/>
        <v>3</v>
      </c>
      <c r="F161" s="102"/>
    </row>
    <row r="162" spans="1:6" ht="14.25" hidden="1" outlineLevel="1">
      <c r="A162" s="100"/>
      <c r="B162" t="s">
        <v>71</v>
      </c>
      <c r="C162" t="s">
        <v>9</v>
      </c>
      <c r="D162" s="12">
        <v>0.8</v>
      </c>
      <c r="E162" s="78">
        <f t="shared" si="20"/>
        <v>4</v>
      </c>
      <c r="F162" s="102"/>
    </row>
    <row r="163" spans="1:6" ht="14.25" hidden="1" outlineLevel="1">
      <c r="A163" s="100"/>
      <c r="B163" t="s">
        <v>72</v>
      </c>
      <c r="C163" t="s">
        <v>10</v>
      </c>
      <c r="D163" s="12">
        <v>1</v>
      </c>
      <c r="E163" s="78">
        <f t="shared" si="20"/>
        <v>5</v>
      </c>
      <c r="F163" s="103"/>
    </row>
    <row r="165" spans="1:6" ht="15.75" collapsed="1">
      <c r="A165" s="20" t="s">
        <v>83</v>
      </c>
      <c r="D165" s="35" t="s">
        <v>58</v>
      </c>
      <c r="E165" s="35"/>
      <c r="F165" s="13">
        <f>SUM(F167:F186)</f>
        <v>15</v>
      </c>
    </row>
    <row r="166" spans="1:6" ht="14.25" hidden="1" outlineLevel="1">
      <c r="A166" s="6" t="s">
        <v>3</v>
      </c>
      <c r="B166" s="5" t="s">
        <v>4</v>
      </c>
      <c r="C166" s="5" t="s">
        <v>5</v>
      </c>
      <c r="D166" s="8" t="s">
        <v>39</v>
      </c>
      <c r="E166" s="8"/>
      <c r="F166" s="8" t="s">
        <v>19</v>
      </c>
    </row>
    <row r="167" spans="1:6" ht="14.25" hidden="1" outlineLevel="1">
      <c r="A167" s="100" t="s">
        <v>0</v>
      </c>
      <c r="B167" t="s">
        <v>90</v>
      </c>
      <c r="C167" t="s">
        <v>6</v>
      </c>
      <c r="D167" s="12">
        <v>0</v>
      </c>
      <c r="E167" s="78">
        <f aca="true" t="shared" si="21" ref="E167:E172">D167*PUNTI_Q61</f>
        <v>0</v>
      </c>
      <c r="F167" s="101">
        <v>5</v>
      </c>
    </row>
    <row r="168" spans="1:6" ht="14.25" hidden="1" outlineLevel="1">
      <c r="A168" s="100"/>
      <c r="B168" t="s">
        <v>73</v>
      </c>
      <c r="C168" t="s">
        <v>181</v>
      </c>
      <c r="D168" s="12">
        <v>0.2</v>
      </c>
      <c r="E168" s="78">
        <f t="shared" si="21"/>
        <v>1</v>
      </c>
      <c r="F168" s="102"/>
    </row>
    <row r="169" spans="1:6" ht="14.25" hidden="1" outlineLevel="1">
      <c r="A169" s="100"/>
      <c r="B169" t="s">
        <v>59</v>
      </c>
      <c r="C169" t="s">
        <v>7</v>
      </c>
      <c r="D169" s="12">
        <v>0.4</v>
      </c>
      <c r="E169" s="78">
        <f t="shared" si="21"/>
        <v>2</v>
      </c>
      <c r="F169" s="102"/>
    </row>
    <row r="170" spans="1:6" ht="14.25" hidden="1" outlineLevel="1">
      <c r="A170" s="100"/>
      <c r="B170" t="s">
        <v>60</v>
      </c>
      <c r="C170" t="s">
        <v>8</v>
      </c>
      <c r="D170" s="12">
        <v>0.6</v>
      </c>
      <c r="E170" s="78">
        <f t="shared" si="21"/>
        <v>3</v>
      </c>
      <c r="F170" s="102"/>
    </row>
    <row r="171" spans="1:6" ht="14.25" hidden="1" outlineLevel="1">
      <c r="A171" s="100"/>
      <c r="B171" t="s">
        <v>74</v>
      </c>
      <c r="C171" t="s">
        <v>9</v>
      </c>
      <c r="D171" s="12">
        <v>0.8</v>
      </c>
      <c r="E171" s="78">
        <f t="shared" si="21"/>
        <v>4</v>
      </c>
      <c r="F171" s="102"/>
    </row>
    <row r="172" spans="1:6" ht="14.25" hidden="1" outlineLevel="1">
      <c r="A172" s="100"/>
      <c r="B172" t="s">
        <v>75</v>
      </c>
      <c r="C172" t="s">
        <v>10</v>
      </c>
      <c r="D172" s="12">
        <v>1</v>
      </c>
      <c r="E172" s="78">
        <f t="shared" si="21"/>
        <v>5</v>
      </c>
      <c r="F172" s="103"/>
    </row>
    <row r="173" spans="4:5" ht="14.25" hidden="1" outlineLevel="1">
      <c r="D173" s="2"/>
      <c r="E173" s="78"/>
    </row>
    <row r="174" spans="1:6" ht="14.25" hidden="1" outlineLevel="1">
      <c r="A174" s="100" t="s">
        <v>1</v>
      </c>
      <c r="B174" t="s">
        <v>92</v>
      </c>
      <c r="C174" t="s">
        <v>6</v>
      </c>
      <c r="D174" s="12">
        <v>0</v>
      </c>
      <c r="E174" s="78">
        <f aca="true" t="shared" si="22" ref="E174:E179">D174*PUNTI_Q62</f>
        <v>0</v>
      </c>
      <c r="F174" s="101">
        <v>5</v>
      </c>
    </row>
    <row r="175" spans="1:6" ht="14.25" hidden="1" outlineLevel="1">
      <c r="A175" s="100"/>
      <c r="B175" t="s">
        <v>63</v>
      </c>
      <c r="C175" t="s">
        <v>181</v>
      </c>
      <c r="D175" s="12">
        <v>0.2</v>
      </c>
      <c r="E175" s="78">
        <f t="shared" si="22"/>
        <v>1</v>
      </c>
      <c r="F175" s="102"/>
    </row>
    <row r="176" spans="1:6" ht="14.25" hidden="1" outlineLevel="1">
      <c r="A176" s="100"/>
      <c r="B176" t="s">
        <v>64</v>
      </c>
      <c r="C176" t="s">
        <v>7</v>
      </c>
      <c r="D176" s="12">
        <v>0.4</v>
      </c>
      <c r="E176" s="78">
        <f t="shared" si="22"/>
        <v>2</v>
      </c>
      <c r="F176" s="102"/>
    </row>
    <row r="177" spans="1:6" ht="14.25" hidden="1" outlineLevel="1">
      <c r="A177" s="100"/>
      <c r="B177" t="s">
        <v>65</v>
      </c>
      <c r="C177" t="s">
        <v>8</v>
      </c>
      <c r="D177" s="12">
        <v>0.6</v>
      </c>
      <c r="E177" s="78">
        <f t="shared" si="22"/>
        <v>3</v>
      </c>
      <c r="F177" s="102"/>
    </row>
    <row r="178" spans="1:6" ht="14.25" hidden="1" outlineLevel="1">
      <c r="A178" s="100"/>
      <c r="B178" t="s">
        <v>66</v>
      </c>
      <c r="C178" t="s">
        <v>9</v>
      </c>
      <c r="D178" s="12">
        <v>0.8</v>
      </c>
      <c r="E178" s="78">
        <f t="shared" si="22"/>
        <v>4</v>
      </c>
      <c r="F178" s="102"/>
    </row>
    <row r="179" spans="1:6" ht="14.25" hidden="1" outlineLevel="1">
      <c r="A179" s="100"/>
      <c r="B179" t="s">
        <v>67</v>
      </c>
      <c r="C179" t="s">
        <v>10</v>
      </c>
      <c r="D179" s="12">
        <v>1</v>
      </c>
      <c r="E179" s="78">
        <f t="shared" si="22"/>
        <v>5</v>
      </c>
      <c r="F179" s="103"/>
    </row>
    <row r="180" spans="4:5" ht="14.25" hidden="1" outlineLevel="1">
      <c r="D180" s="2"/>
      <c r="E180" s="78"/>
    </row>
    <row r="181" spans="1:6" ht="14.25" hidden="1" outlineLevel="1">
      <c r="A181" s="100" t="s">
        <v>2</v>
      </c>
      <c r="B181" t="s">
        <v>93</v>
      </c>
      <c r="C181" t="s">
        <v>6</v>
      </c>
      <c r="D181" s="12">
        <v>0</v>
      </c>
      <c r="E181" s="78">
        <f aca="true" t="shared" si="23" ref="E181:E186">D181*PUNTI_Q63</f>
        <v>0</v>
      </c>
      <c r="F181" s="101">
        <v>5</v>
      </c>
    </row>
    <row r="182" spans="1:6" ht="14.25" hidden="1" outlineLevel="1">
      <c r="A182" s="100"/>
      <c r="B182" t="s">
        <v>68</v>
      </c>
      <c r="C182" t="s">
        <v>181</v>
      </c>
      <c r="D182" s="12">
        <v>0.2</v>
      </c>
      <c r="E182" s="78">
        <f t="shared" si="23"/>
        <v>1</v>
      </c>
      <c r="F182" s="102"/>
    </row>
    <row r="183" spans="1:6" ht="14.25" hidden="1" outlineLevel="1">
      <c r="A183" s="100"/>
      <c r="B183" t="s">
        <v>69</v>
      </c>
      <c r="C183" t="s">
        <v>7</v>
      </c>
      <c r="D183" s="12">
        <v>0.4</v>
      </c>
      <c r="E183" s="78">
        <f t="shared" si="23"/>
        <v>2</v>
      </c>
      <c r="F183" s="102"/>
    </row>
    <row r="184" spans="1:6" ht="14.25" hidden="1" outlineLevel="1">
      <c r="A184" s="100"/>
      <c r="B184" t="s">
        <v>70</v>
      </c>
      <c r="C184" t="s">
        <v>8</v>
      </c>
      <c r="D184" s="12">
        <v>0.6</v>
      </c>
      <c r="E184" s="78">
        <f t="shared" si="23"/>
        <v>3</v>
      </c>
      <c r="F184" s="102"/>
    </row>
    <row r="185" spans="1:6" ht="14.25" hidden="1" outlineLevel="1">
      <c r="A185" s="100"/>
      <c r="B185" t="s">
        <v>71</v>
      </c>
      <c r="C185" t="s">
        <v>9</v>
      </c>
      <c r="D185" s="12">
        <v>0.8</v>
      </c>
      <c r="E185" s="78">
        <f t="shared" si="23"/>
        <v>4</v>
      </c>
      <c r="F185" s="102"/>
    </row>
    <row r="186" spans="1:6" ht="14.25" hidden="1" outlineLevel="1">
      <c r="A186" s="100"/>
      <c r="B186" t="s">
        <v>72</v>
      </c>
      <c r="C186" t="s">
        <v>10</v>
      </c>
      <c r="D186" s="12">
        <v>1</v>
      </c>
      <c r="E186" s="78">
        <f t="shared" si="23"/>
        <v>5</v>
      </c>
      <c r="F186" s="103"/>
    </row>
    <row r="188" spans="1:6" ht="15.75" collapsed="1">
      <c r="A188" s="20" t="s">
        <v>84</v>
      </c>
      <c r="D188" s="35" t="s">
        <v>58</v>
      </c>
      <c r="E188" s="35"/>
      <c r="F188" s="13">
        <f>SUM(F190:F209)</f>
        <v>15</v>
      </c>
    </row>
    <row r="189" spans="1:6" ht="14.25" hidden="1" outlineLevel="1">
      <c r="A189" s="6" t="s">
        <v>3</v>
      </c>
      <c r="B189" s="5" t="s">
        <v>4</v>
      </c>
      <c r="C189" s="5" t="s">
        <v>5</v>
      </c>
      <c r="D189" s="8" t="s">
        <v>39</v>
      </c>
      <c r="E189" s="8"/>
      <c r="F189" s="8" t="s">
        <v>19</v>
      </c>
    </row>
    <row r="190" spans="1:6" ht="14.25" hidden="1" outlineLevel="1">
      <c r="A190" s="100" t="s">
        <v>0</v>
      </c>
      <c r="B190" t="s">
        <v>90</v>
      </c>
      <c r="C190" t="s">
        <v>6</v>
      </c>
      <c r="D190" s="12">
        <v>0</v>
      </c>
      <c r="E190" s="78">
        <f aca="true" t="shared" si="24" ref="E190:E195">D190*PUNTI_Q71</f>
        <v>0</v>
      </c>
      <c r="F190" s="101">
        <v>5</v>
      </c>
    </row>
    <row r="191" spans="1:6" ht="14.25" hidden="1" outlineLevel="1">
      <c r="A191" s="100"/>
      <c r="B191" t="s">
        <v>73</v>
      </c>
      <c r="C191" t="s">
        <v>181</v>
      </c>
      <c r="D191" s="12">
        <v>0.2</v>
      </c>
      <c r="E191" s="78">
        <f t="shared" si="24"/>
        <v>1</v>
      </c>
      <c r="F191" s="102"/>
    </row>
    <row r="192" spans="1:6" ht="14.25" hidden="1" outlineLevel="1">
      <c r="A192" s="100"/>
      <c r="B192" t="s">
        <v>59</v>
      </c>
      <c r="C192" t="s">
        <v>7</v>
      </c>
      <c r="D192" s="12">
        <v>0.4</v>
      </c>
      <c r="E192" s="78">
        <f t="shared" si="24"/>
        <v>2</v>
      </c>
      <c r="F192" s="102"/>
    </row>
    <row r="193" spans="1:6" ht="14.25" hidden="1" outlineLevel="1">
      <c r="A193" s="100"/>
      <c r="B193" t="s">
        <v>60</v>
      </c>
      <c r="C193" t="s">
        <v>8</v>
      </c>
      <c r="D193" s="12">
        <v>0.6</v>
      </c>
      <c r="E193" s="78">
        <f t="shared" si="24"/>
        <v>3</v>
      </c>
      <c r="F193" s="102"/>
    </row>
    <row r="194" spans="1:6" ht="14.25" hidden="1" outlineLevel="1">
      <c r="A194" s="100"/>
      <c r="B194" t="s">
        <v>74</v>
      </c>
      <c r="C194" t="s">
        <v>9</v>
      </c>
      <c r="D194" s="12">
        <v>0.8</v>
      </c>
      <c r="E194" s="78">
        <f t="shared" si="24"/>
        <v>4</v>
      </c>
      <c r="F194" s="102"/>
    </row>
    <row r="195" spans="1:6" ht="14.25" hidden="1" outlineLevel="1">
      <c r="A195" s="100"/>
      <c r="B195" t="s">
        <v>75</v>
      </c>
      <c r="C195" t="s">
        <v>10</v>
      </c>
      <c r="D195" s="12">
        <v>1</v>
      </c>
      <c r="E195" s="78">
        <f t="shared" si="24"/>
        <v>5</v>
      </c>
      <c r="F195" s="103"/>
    </row>
    <row r="196" spans="4:5" ht="14.25" hidden="1" outlineLevel="1">
      <c r="D196" s="2"/>
      <c r="E196" s="78"/>
    </row>
    <row r="197" spans="1:6" ht="14.25" hidden="1" outlineLevel="1">
      <c r="A197" s="100" t="s">
        <v>1</v>
      </c>
      <c r="B197" t="s">
        <v>92</v>
      </c>
      <c r="C197" t="s">
        <v>6</v>
      </c>
      <c r="D197" s="12">
        <v>0</v>
      </c>
      <c r="E197" s="78">
        <f aca="true" t="shared" si="25" ref="E197:E202">D197*PUNTI_Q72</f>
        <v>0</v>
      </c>
      <c r="F197" s="101">
        <v>5</v>
      </c>
    </row>
    <row r="198" spans="1:6" ht="14.25" hidden="1" outlineLevel="1">
      <c r="A198" s="100"/>
      <c r="B198" t="s">
        <v>63</v>
      </c>
      <c r="C198" t="s">
        <v>181</v>
      </c>
      <c r="D198" s="12">
        <v>0.2</v>
      </c>
      <c r="E198" s="78">
        <f t="shared" si="25"/>
        <v>1</v>
      </c>
      <c r="F198" s="102"/>
    </row>
    <row r="199" spans="1:6" ht="14.25" hidden="1" outlineLevel="1">
      <c r="A199" s="100"/>
      <c r="B199" t="s">
        <v>64</v>
      </c>
      <c r="C199" t="s">
        <v>7</v>
      </c>
      <c r="D199" s="12">
        <v>0.4</v>
      </c>
      <c r="E199" s="78">
        <f t="shared" si="25"/>
        <v>2</v>
      </c>
      <c r="F199" s="102"/>
    </row>
    <row r="200" spans="1:6" ht="14.25" hidden="1" outlineLevel="1">
      <c r="A200" s="100"/>
      <c r="B200" t="s">
        <v>65</v>
      </c>
      <c r="C200" t="s">
        <v>8</v>
      </c>
      <c r="D200" s="12">
        <v>0.6</v>
      </c>
      <c r="E200" s="78">
        <f t="shared" si="25"/>
        <v>3</v>
      </c>
      <c r="F200" s="102"/>
    </row>
    <row r="201" spans="1:6" ht="14.25" hidden="1" outlineLevel="1">
      <c r="A201" s="100"/>
      <c r="B201" t="s">
        <v>66</v>
      </c>
      <c r="C201" t="s">
        <v>9</v>
      </c>
      <c r="D201" s="12">
        <v>0.8</v>
      </c>
      <c r="E201" s="78">
        <f t="shared" si="25"/>
        <v>4</v>
      </c>
      <c r="F201" s="102"/>
    </row>
    <row r="202" spans="1:6" ht="14.25" hidden="1" outlineLevel="1">
      <c r="A202" s="100"/>
      <c r="B202" t="s">
        <v>67</v>
      </c>
      <c r="C202" t="s">
        <v>10</v>
      </c>
      <c r="D202" s="12">
        <v>1</v>
      </c>
      <c r="E202" s="78">
        <f t="shared" si="25"/>
        <v>5</v>
      </c>
      <c r="F202" s="103"/>
    </row>
    <row r="203" spans="4:5" ht="14.25" hidden="1" outlineLevel="1">
      <c r="D203" s="2"/>
      <c r="E203" s="78"/>
    </row>
    <row r="204" spans="1:6" ht="14.25" hidden="1" outlineLevel="1">
      <c r="A204" s="100" t="s">
        <v>2</v>
      </c>
      <c r="B204" t="s">
        <v>93</v>
      </c>
      <c r="C204" t="s">
        <v>6</v>
      </c>
      <c r="D204" s="12">
        <v>0</v>
      </c>
      <c r="E204" s="78">
        <f aca="true" t="shared" si="26" ref="E204:E209">D204*PUNTI_Q73</f>
        <v>0</v>
      </c>
      <c r="F204" s="101">
        <v>5</v>
      </c>
    </row>
    <row r="205" spans="1:6" ht="14.25" hidden="1" outlineLevel="1">
      <c r="A205" s="100"/>
      <c r="B205" t="s">
        <v>68</v>
      </c>
      <c r="C205" t="s">
        <v>181</v>
      </c>
      <c r="D205" s="12">
        <v>0.2</v>
      </c>
      <c r="E205" s="78">
        <f t="shared" si="26"/>
        <v>1</v>
      </c>
      <c r="F205" s="102"/>
    </row>
    <row r="206" spans="1:6" ht="14.25" hidden="1" outlineLevel="1">
      <c r="A206" s="100"/>
      <c r="B206" t="s">
        <v>69</v>
      </c>
      <c r="C206" t="s">
        <v>7</v>
      </c>
      <c r="D206" s="12">
        <v>0.4</v>
      </c>
      <c r="E206" s="78">
        <f t="shared" si="26"/>
        <v>2</v>
      </c>
      <c r="F206" s="102"/>
    </row>
    <row r="207" spans="1:6" ht="14.25" hidden="1" outlineLevel="1">
      <c r="A207" s="100"/>
      <c r="B207" t="s">
        <v>70</v>
      </c>
      <c r="C207" t="s">
        <v>8</v>
      </c>
      <c r="D207" s="12">
        <v>0.6</v>
      </c>
      <c r="E207" s="78">
        <f t="shared" si="26"/>
        <v>3</v>
      </c>
      <c r="F207" s="102"/>
    </row>
    <row r="208" spans="1:6" ht="14.25" hidden="1" outlineLevel="1">
      <c r="A208" s="100"/>
      <c r="B208" t="s">
        <v>71</v>
      </c>
      <c r="C208" t="s">
        <v>9</v>
      </c>
      <c r="D208" s="12">
        <v>0.8</v>
      </c>
      <c r="E208" s="78">
        <f t="shared" si="26"/>
        <v>4</v>
      </c>
      <c r="F208" s="102"/>
    </row>
    <row r="209" spans="1:6" ht="14.25" hidden="1" outlineLevel="1">
      <c r="A209" s="100"/>
      <c r="B209" t="s">
        <v>72</v>
      </c>
      <c r="C209" t="s">
        <v>10</v>
      </c>
      <c r="D209" s="12">
        <v>1</v>
      </c>
      <c r="E209" s="78">
        <f t="shared" si="26"/>
        <v>5</v>
      </c>
      <c r="F209" s="103"/>
    </row>
    <row r="211" spans="1:6" ht="15.75" collapsed="1">
      <c r="A211" s="20" t="s">
        <v>85</v>
      </c>
      <c r="D211" s="35" t="s">
        <v>58</v>
      </c>
      <c r="E211" s="35"/>
      <c r="F211" s="13">
        <f>SUM(F213:F232)</f>
        <v>15</v>
      </c>
    </row>
    <row r="212" spans="1:6" ht="14.25" hidden="1" outlineLevel="1">
      <c r="A212" s="6" t="s">
        <v>3</v>
      </c>
      <c r="B212" s="5" t="s">
        <v>4</v>
      </c>
      <c r="C212" s="5" t="s">
        <v>5</v>
      </c>
      <c r="D212" s="8" t="s">
        <v>39</v>
      </c>
      <c r="E212" s="8"/>
      <c r="F212" s="8" t="s">
        <v>19</v>
      </c>
    </row>
    <row r="213" spans="1:6" ht="14.25" hidden="1" outlineLevel="1">
      <c r="A213" s="100" t="s">
        <v>0</v>
      </c>
      <c r="B213" t="s">
        <v>90</v>
      </c>
      <c r="C213" t="s">
        <v>6</v>
      </c>
      <c r="D213" s="12">
        <v>0</v>
      </c>
      <c r="E213" s="44">
        <f aca="true" t="shared" si="27" ref="E213:E218">D213*PUNTI_Q81</f>
        <v>0</v>
      </c>
      <c r="F213" s="101">
        <v>5</v>
      </c>
    </row>
    <row r="214" spans="1:6" ht="14.25" hidden="1" outlineLevel="1">
      <c r="A214" s="100"/>
      <c r="B214" t="s">
        <v>73</v>
      </c>
      <c r="C214" t="s">
        <v>181</v>
      </c>
      <c r="D214" s="12">
        <v>0.2</v>
      </c>
      <c r="E214" s="44">
        <f t="shared" si="27"/>
        <v>1</v>
      </c>
      <c r="F214" s="102"/>
    </row>
    <row r="215" spans="1:6" ht="14.25" hidden="1" outlineLevel="1">
      <c r="A215" s="100"/>
      <c r="B215" t="s">
        <v>59</v>
      </c>
      <c r="C215" t="s">
        <v>7</v>
      </c>
      <c r="D215" s="12">
        <v>0.4</v>
      </c>
      <c r="E215" s="44">
        <f t="shared" si="27"/>
        <v>2</v>
      </c>
      <c r="F215" s="102"/>
    </row>
    <row r="216" spans="1:6" ht="14.25" hidden="1" outlineLevel="1">
      <c r="A216" s="100"/>
      <c r="B216" t="s">
        <v>60</v>
      </c>
      <c r="C216" t="s">
        <v>8</v>
      </c>
      <c r="D216" s="12">
        <v>0.6</v>
      </c>
      <c r="E216" s="44">
        <f t="shared" si="27"/>
        <v>3</v>
      </c>
      <c r="F216" s="102"/>
    </row>
    <row r="217" spans="1:6" ht="14.25" hidden="1" outlineLevel="1">
      <c r="A217" s="100"/>
      <c r="B217" t="s">
        <v>74</v>
      </c>
      <c r="C217" t="s">
        <v>9</v>
      </c>
      <c r="D217" s="12">
        <v>0.8</v>
      </c>
      <c r="E217" s="44">
        <f t="shared" si="27"/>
        <v>4</v>
      </c>
      <c r="F217" s="102"/>
    </row>
    <row r="218" spans="1:6" ht="14.25" hidden="1" outlineLevel="1">
      <c r="A218" s="100"/>
      <c r="B218" t="s">
        <v>75</v>
      </c>
      <c r="C218" t="s">
        <v>10</v>
      </c>
      <c r="D218" s="12">
        <v>1</v>
      </c>
      <c r="E218" s="44">
        <f t="shared" si="27"/>
        <v>5</v>
      </c>
      <c r="F218" s="103"/>
    </row>
    <row r="219" spans="4:5" ht="14.25" hidden="1" outlineLevel="1">
      <c r="D219" s="2"/>
      <c r="E219" s="44"/>
    </row>
    <row r="220" spans="1:6" ht="14.25" hidden="1" outlineLevel="1">
      <c r="A220" s="100" t="s">
        <v>1</v>
      </c>
      <c r="B220" t="s">
        <v>92</v>
      </c>
      <c r="C220" t="s">
        <v>6</v>
      </c>
      <c r="D220" s="12">
        <v>0</v>
      </c>
      <c r="E220" s="44">
        <f aca="true" t="shared" si="28" ref="E220:E225">D220*PUNTI_Q82</f>
        <v>0</v>
      </c>
      <c r="F220" s="101">
        <v>5</v>
      </c>
    </row>
    <row r="221" spans="1:6" ht="14.25" hidden="1" outlineLevel="1">
      <c r="A221" s="100"/>
      <c r="B221" t="s">
        <v>63</v>
      </c>
      <c r="C221" t="s">
        <v>181</v>
      </c>
      <c r="D221" s="12">
        <v>0.2</v>
      </c>
      <c r="E221" s="44">
        <f t="shared" si="28"/>
        <v>1</v>
      </c>
      <c r="F221" s="102"/>
    </row>
    <row r="222" spans="1:6" ht="14.25" hidden="1" outlineLevel="1">
      <c r="A222" s="100"/>
      <c r="B222" t="s">
        <v>64</v>
      </c>
      <c r="C222" t="s">
        <v>7</v>
      </c>
      <c r="D222" s="12">
        <v>0.4</v>
      </c>
      <c r="E222" s="44">
        <f t="shared" si="28"/>
        <v>2</v>
      </c>
      <c r="F222" s="102"/>
    </row>
    <row r="223" spans="1:6" ht="14.25" hidden="1" outlineLevel="1">
      <c r="A223" s="100"/>
      <c r="B223" t="s">
        <v>65</v>
      </c>
      <c r="C223" t="s">
        <v>8</v>
      </c>
      <c r="D223" s="12">
        <v>0.6</v>
      </c>
      <c r="E223" s="44">
        <f t="shared" si="28"/>
        <v>3</v>
      </c>
      <c r="F223" s="102"/>
    </row>
    <row r="224" spans="1:6" ht="14.25" hidden="1" outlineLevel="1">
      <c r="A224" s="100"/>
      <c r="B224" t="s">
        <v>66</v>
      </c>
      <c r="C224" t="s">
        <v>9</v>
      </c>
      <c r="D224" s="12">
        <v>0.8</v>
      </c>
      <c r="E224" s="44">
        <f t="shared" si="28"/>
        <v>4</v>
      </c>
      <c r="F224" s="102"/>
    </row>
    <row r="225" spans="1:6" ht="14.25" hidden="1" outlineLevel="1">
      <c r="A225" s="100"/>
      <c r="B225" t="s">
        <v>67</v>
      </c>
      <c r="C225" t="s">
        <v>10</v>
      </c>
      <c r="D225" s="12">
        <v>1</v>
      </c>
      <c r="E225" s="44">
        <f t="shared" si="28"/>
        <v>5</v>
      </c>
      <c r="F225" s="103"/>
    </row>
    <row r="226" spans="4:5" ht="14.25" hidden="1" outlineLevel="1">
      <c r="D226" s="2"/>
      <c r="E226" s="44"/>
    </row>
    <row r="227" spans="1:6" ht="14.25" hidden="1" outlineLevel="1">
      <c r="A227" s="100" t="s">
        <v>2</v>
      </c>
      <c r="B227" t="s">
        <v>93</v>
      </c>
      <c r="C227" t="s">
        <v>6</v>
      </c>
      <c r="D227" s="12">
        <v>0</v>
      </c>
      <c r="E227" s="44">
        <f aca="true" t="shared" si="29" ref="E227:E232">D227*PUNTI_Q83</f>
        <v>0</v>
      </c>
      <c r="F227" s="101">
        <v>5</v>
      </c>
    </row>
    <row r="228" spans="1:6" ht="14.25" hidden="1" outlineLevel="1">
      <c r="A228" s="100"/>
      <c r="B228" t="s">
        <v>68</v>
      </c>
      <c r="C228" t="s">
        <v>181</v>
      </c>
      <c r="D228" s="12">
        <v>0.2</v>
      </c>
      <c r="E228" s="44">
        <f t="shared" si="29"/>
        <v>1</v>
      </c>
      <c r="F228" s="102"/>
    </row>
    <row r="229" spans="1:6" ht="14.25" hidden="1" outlineLevel="1">
      <c r="A229" s="100"/>
      <c r="B229" t="s">
        <v>69</v>
      </c>
      <c r="C229" t="s">
        <v>7</v>
      </c>
      <c r="D229" s="12">
        <v>0.4</v>
      </c>
      <c r="E229" s="44">
        <f t="shared" si="29"/>
        <v>2</v>
      </c>
      <c r="F229" s="102"/>
    </row>
    <row r="230" spans="1:6" ht="14.25" hidden="1" outlineLevel="1">
      <c r="A230" s="100"/>
      <c r="B230" t="s">
        <v>70</v>
      </c>
      <c r="C230" t="s">
        <v>8</v>
      </c>
      <c r="D230" s="12">
        <v>0.6</v>
      </c>
      <c r="E230" s="44">
        <f t="shared" si="29"/>
        <v>3</v>
      </c>
      <c r="F230" s="102"/>
    </row>
    <row r="231" spans="1:6" ht="14.25" hidden="1" outlineLevel="1">
      <c r="A231" s="100"/>
      <c r="B231" t="s">
        <v>71</v>
      </c>
      <c r="C231" t="s">
        <v>9</v>
      </c>
      <c r="D231" s="12">
        <v>0.8</v>
      </c>
      <c r="E231" s="44">
        <f t="shared" si="29"/>
        <v>4</v>
      </c>
      <c r="F231" s="102"/>
    </row>
    <row r="232" spans="1:6" ht="14.25" hidden="1" outlineLevel="1">
      <c r="A232" s="100"/>
      <c r="B232" t="s">
        <v>72</v>
      </c>
      <c r="C232" t="s">
        <v>10</v>
      </c>
      <c r="D232" s="12">
        <v>1</v>
      </c>
      <c r="E232" s="44">
        <f t="shared" si="29"/>
        <v>5</v>
      </c>
      <c r="F232" s="103"/>
    </row>
    <row r="234" spans="1:6" ht="15.75" collapsed="1">
      <c r="A234" s="20" t="s">
        <v>86</v>
      </c>
      <c r="D234" s="35" t="s">
        <v>58</v>
      </c>
      <c r="E234" s="35"/>
      <c r="F234" s="13">
        <f>SUM(F236:F255)</f>
        <v>15</v>
      </c>
    </row>
    <row r="235" spans="1:6" ht="14.25" hidden="1" outlineLevel="1">
      <c r="A235" s="6" t="s">
        <v>3</v>
      </c>
      <c r="B235" s="5" t="s">
        <v>4</v>
      </c>
      <c r="C235" s="5" t="s">
        <v>5</v>
      </c>
      <c r="D235" s="8" t="s">
        <v>39</v>
      </c>
      <c r="E235" s="8"/>
      <c r="F235" s="8" t="s">
        <v>19</v>
      </c>
    </row>
    <row r="236" spans="1:6" ht="14.25" hidden="1" outlineLevel="1">
      <c r="A236" s="100" t="s">
        <v>0</v>
      </c>
      <c r="B236" t="s">
        <v>90</v>
      </c>
      <c r="C236" t="s">
        <v>6</v>
      </c>
      <c r="D236" s="12">
        <v>0</v>
      </c>
      <c r="E236" s="44">
        <f aca="true" t="shared" si="30" ref="E236:E241">D236*PUNTI_Q91</f>
        <v>0</v>
      </c>
      <c r="F236" s="101">
        <v>5</v>
      </c>
    </row>
    <row r="237" spans="1:6" ht="14.25" hidden="1" outlineLevel="1">
      <c r="A237" s="100"/>
      <c r="B237" t="s">
        <v>73</v>
      </c>
      <c r="C237" t="s">
        <v>181</v>
      </c>
      <c r="D237" s="12">
        <v>0.2</v>
      </c>
      <c r="E237" s="44">
        <f t="shared" si="30"/>
        <v>1</v>
      </c>
      <c r="F237" s="102"/>
    </row>
    <row r="238" spans="1:6" ht="14.25" hidden="1" outlineLevel="1">
      <c r="A238" s="100"/>
      <c r="B238" t="s">
        <v>59</v>
      </c>
      <c r="C238" t="s">
        <v>7</v>
      </c>
      <c r="D238" s="12">
        <v>0.4</v>
      </c>
      <c r="E238" s="44">
        <f t="shared" si="30"/>
        <v>2</v>
      </c>
      <c r="F238" s="102"/>
    </row>
    <row r="239" spans="1:6" ht="14.25" hidden="1" outlineLevel="1">
      <c r="A239" s="100"/>
      <c r="B239" t="s">
        <v>60</v>
      </c>
      <c r="C239" t="s">
        <v>8</v>
      </c>
      <c r="D239" s="12">
        <v>0.6</v>
      </c>
      <c r="E239" s="44">
        <f t="shared" si="30"/>
        <v>3</v>
      </c>
      <c r="F239" s="102"/>
    </row>
    <row r="240" spans="1:6" ht="14.25" hidden="1" outlineLevel="1">
      <c r="A240" s="100"/>
      <c r="B240" t="s">
        <v>74</v>
      </c>
      <c r="C240" t="s">
        <v>9</v>
      </c>
      <c r="D240" s="12">
        <v>0.8</v>
      </c>
      <c r="E240" s="44">
        <f t="shared" si="30"/>
        <v>4</v>
      </c>
      <c r="F240" s="102"/>
    </row>
    <row r="241" spans="1:6" ht="14.25" hidden="1" outlineLevel="1">
      <c r="A241" s="100"/>
      <c r="B241" t="s">
        <v>75</v>
      </c>
      <c r="C241" t="s">
        <v>10</v>
      </c>
      <c r="D241" s="12">
        <v>1</v>
      </c>
      <c r="E241" s="44">
        <f t="shared" si="30"/>
        <v>5</v>
      </c>
      <c r="F241" s="103"/>
    </row>
    <row r="242" spans="4:5" ht="14.25" hidden="1" outlineLevel="1">
      <c r="D242" s="2"/>
      <c r="E242" s="44"/>
    </row>
    <row r="243" spans="1:6" ht="14.25" hidden="1" outlineLevel="1">
      <c r="A243" s="100" t="s">
        <v>1</v>
      </c>
      <c r="B243" t="s">
        <v>92</v>
      </c>
      <c r="C243" t="s">
        <v>6</v>
      </c>
      <c r="D243" s="12">
        <v>0</v>
      </c>
      <c r="E243" s="44">
        <f aca="true" t="shared" si="31" ref="E243:E248">D243*PUNTI_Q92</f>
        <v>0</v>
      </c>
      <c r="F243" s="101">
        <v>5</v>
      </c>
    </row>
    <row r="244" spans="1:6" ht="14.25" hidden="1" outlineLevel="1">
      <c r="A244" s="100"/>
      <c r="B244" t="s">
        <v>63</v>
      </c>
      <c r="C244" t="s">
        <v>181</v>
      </c>
      <c r="D244" s="12">
        <v>0.2</v>
      </c>
      <c r="E244" s="44">
        <f t="shared" si="31"/>
        <v>1</v>
      </c>
      <c r="F244" s="102"/>
    </row>
    <row r="245" spans="1:6" ht="14.25" hidden="1" outlineLevel="1">
      <c r="A245" s="100"/>
      <c r="B245" t="s">
        <v>64</v>
      </c>
      <c r="C245" t="s">
        <v>7</v>
      </c>
      <c r="D245" s="12">
        <v>0.4</v>
      </c>
      <c r="E245" s="44">
        <f t="shared" si="31"/>
        <v>2</v>
      </c>
      <c r="F245" s="102"/>
    </row>
    <row r="246" spans="1:6" ht="14.25" hidden="1" outlineLevel="1">
      <c r="A246" s="100"/>
      <c r="B246" t="s">
        <v>65</v>
      </c>
      <c r="C246" t="s">
        <v>8</v>
      </c>
      <c r="D246" s="12">
        <v>0.6</v>
      </c>
      <c r="E246" s="44">
        <f t="shared" si="31"/>
        <v>3</v>
      </c>
      <c r="F246" s="102"/>
    </row>
    <row r="247" spans="1:6" ht="14.25" hidden="1" outlineLevel="1">
      <c r="A247" s="100"/>
      <c r="B247" t="s">
        <v>66</v>
      </c>
      <c r="C247" t="s">
        <v>9</v>
      </c>
      <c r="D247" s="12">
        <v>0.8</v>
      </c>
      <c r="E247" s="44">
        <f t="shared" si="31"/>
        <v>4</v>
      </c>
      <c r="F247" s="102"/>
    </row>
    <row r="248" spans="1:6" ht="14.25" hidden="1" outlineLevel="1">
      <c r="A248" s="100"/>
      <c r="B248" t="s">
        <v>67</v>
      </c>
      <c r="C248" t="s">
        <v>10</v>
      </c>
      <c r="D248" s="12">
        <v>1</v>
      </c>
      <c r="E248" s="44">
        <f t="shared" si="31"/>
        <v>5</v>
      </c>
      <c r="F248" s="103"/>
    </row>
    <row r="249" spans="4:5" ht="14.25" hidden="1" outlineLevel="1">
      <c r="D249" s="2"/>
      <c r="E249" s="44"/>
    </row>
    <row r="250" spans="1:6" ht="14.25" hidden="1" outlineLevel="1">
      <c r="A250" s="100" t="s">
        <v>2</v>
      </c>
      <c r="B250" t="s">
        <v>93</v>
      </c>
      <c r="C250" t="s">
        <v>6</v>
      </c>
      <c r="D250" s="12">
        <v>0</v>
      </c>
      <c r="E250" s="44">
        <f aca="true" t="shared" si="32" ref="E250:E255">D250*PUNTI_Q93</f>
        <v>0</v>
      </c>
      <c r="F250" s="101">
        <v>5</v>
      </c>
    </row>
    <row r="251" spans="1:6" ht="14.25" hidden="1" outlineLevel="1">
      <c r="A251" s="100"/>
      <c r="B251" t="s">
        <v>68</v>
      </c>
      <c r="C251" t="s">
        <v>181</v>
      </c>
      <c r="D251" s="12">
        <v>0.2</v>
      </c>
      <c r="E251" s="44">
        <f t="shared" si="32"/>
        <v>1</v>
      </c>
      <c r="F251" s="102"/>
    </row>
    <row r="252" spans="1:6" ht="14.25" hidden="1" outlineLevel="1">
      <c r="A252" s="100"/>
      <c r="B252" t="s">
        <v>69</v>
      </c>
      <c r="C252" t="s">
        <v>7</v>
      </c>
      <c r="D252" s="12">
        <v>0.4</v>
      </c>
      <c r="E252" s="44">
        <f t="shared" si="32"/>
        <v>2</v>
      </c>
      <c r="F252" s="102"/>
    </row>
    <row r="253" spans="1:6" ht="14.25" hidden="1" outlineLevel="1">
      <c r="A253" s="100"/>
      <c r="B253" t="s">
        <v>70</v>
      </c>
      <c r="C253" t="s">
        <v>8</v>
      </c>
      <c r="D253" s="12">
        <v>0.6</v>
      </c>
      <c r="E253" s="44">
        <f t="shared" si="32"/>
        <v>3</v>
      </c>
      <c r="F253" s="102"/>
    </row>
    <row r="254" spans="1:6" ht="14.25" hidden="1" outlineLevel="1">
      <c r="A254" s="100"/>
      <c r="B254" t="s">
        <v>71</v>
      </c>
      <c r="C254" t="s">
        <v>9</v>
      </c>
      <c r="D254" s="12">
        <v>0.8</v>
      </c>
      <c r="E254" s="44">
        <f t="shared" si="32"/>
        <v>4</v>
      </c>
      <c r="F254" s="102"/>
    </row>
    <row r="255" spans="1:6" ht="14.25" hidden="1" outlineLevel="1">
      <c r="A255" s="100"/>
      <c r="B255" t="s">
        <v>72</v>
      </c>
      <c r="C255" t="s">
        <v>10</v>
      </c>
      <c r="D255" s="12">
        <v>1</v>
      </c>
      <c r="E255" s="44">
        <f t="shared" si="32"/>
        <v>5</v>
      </c>
      <c r="F255" s="103"/>
    </row>
    <row r="257" spans="1:6" ht="15.75" collapsed="1">
      <c r="A257" s="20" t="s">
        <v>87</v>
      </c>
      <c r="D257" s="35" t="s">
        <v>58</v>
      </c>
      <c r="E257" s="35"/>
      <c r="F257" s="13">
        <f>SUM(F259:F278)</f>
        <v>15</v>
      </c>
    </row>
    <row r="258" spans="1:6" ht="14.25" hidden="1" outlineLevel="1">
      <c r="A258" s="6" t="s">
        <v>3</v>
      </c>
      <c r="B258" s="5" t="s">
        <v>4</v>
      </c>
      <c r="C258" s="5" t="s">
        <v>5</v>
      </c>
      <c r="D258" s="8" t="s">
        <v>39</v>
      </c>
      <c r="E258" s="8"/>
      <c r="F258" s="8" t="s">
        <v>19</v>
      </c>
    </row>
    <row r="259" spans="1:6" ht="14.25" hidden="1" outlineLevel="1">
      <c r="A259" s="100" t="s">
        <v>0</v>
      </c>
      <c r="B259" t="s">
        <v>90</v>
      </c>
      <c r="C259" t="s">
        <v>6</v>
      </c>
      <c r="D259" s="12">
        <v>0</v>
      </c>
      <c r="E259" s="78">
        <f aca="true" t="shared" si="33" ref="E259:E264">D259*PUNTI_Q101</f>
        <v>0</v>
      </c>
      <c r="F259" s="101">
        <v>5</v>
      </c>
    </row>
    <row r="260" spans="1:6" ht="14.25" hidden="1" outlineLevel="1">
      <c r="A260" s="100"/>
      <c r="B260" t="s">
        <v>73</v>
      </c>
      <c r="C260" t="s">
        <v>181</v>
      </c>
      <c r="D260" s="12">
        <v>0.2</v>
      </c>
      <c r="E260" s="78">
        <f t="shared" si="33"/>
        <v>1</v>
      </c>
      <c r="F260" s="102"/>
    </row>
    <row r="261" spans="1:6" ht="14.25" hidden="1" outlineLevel="1">
      <c r="A261" s="100"/>
      <c r="B261" t="s">
        <v>59</v>
      </c>
      <c r="C261" t="s">
        <v>7</v>
      </c>
      <c r="D261" s="12">
        <v>0.4</v>
      </c>
      <c r="E261" s="78">
        <f t="shared" si="33"/>
        <v>2</v>
      </c>
      <c r="F261" s="102"/>
    </row>
    <row r="262" spans="1:6" ht="14.25" hidden="1" outlineLevel="1">
      <c r="A262" s="100"/>
      <c r="B262" t="s">
        <v>60</v>
      </c>
      <c r="C262" t="s">
        <v>8</v>
      </c>
      <c r="D262" s="12">
        <v>0.6</v>
      </c>
      <c r="E262" s="78">
        <f t="shared" si="33"/>
        <v>3</v>
      </c>
      <c r="F262" s="102"/>
    </row>
    <row r="263" spans="1:6" ht="14.25" hidden="1" outlineLevel="1">
      <c r="A263" s="100"/>
      <c r="B263" t="s">
        <v>74</v>
      </c>
      <c r="C263" t="s">
        <v>9</v>
      </c>
      <c r="D263" s="12">
        <v>0.8</v>
      </c>
      <c r="E263" s="78">
        <f t="shared" si="33"/>
        <v>4</v>
      </c>
      <c r="F263" s="102"/>
    </row>
    <row r="264" spans="1:6" ht="14.25" hidden="1" outlineLevel="1">
      <c r="A264" s="100"/>
      <c r="B264" t="s">
        <v>75</v>
      </c>
      <c r="C264" t="s">
        <v>10</v>
      </c>
      <c r="D264" s="12">
        <v>1</v>
      </c>
      <c r="E264" s="78">
        <f t="shared" si="33"/>
        <v>5</v>
      </c>
      <c r="F264" s="103"/>
    </row>
    <row r="265" spans="4:5" ht="14.25" hidden="1" outlineLevel="1">
      <c r="D265" s="2"/>
      <c r="E265" s="78"/>
    </row>
    <row r="266" spans="1:6" ht="14.25" hidden="1" outlineLevel="1">
      <c r="A266" s="100" t="s">
        <v>1</v>
      </c>
      <c r="B266" t="s">
        <v>92</v>
      </c>
      <c r="C266" t="s">
        <v>6</v>
      </c>
      <c r="D266" s="12">
        <v>0</v>
      </c>
      <c r="E266" s="78">
        <f aca="true" t="shared" si="34" ref="E266:E271">D266*PUNTI_Q102</f>
        <v>0</v>
      </c>
      <c r="F266" s="101">
        <v>5</v>
      </c>
    </row>
    <row r="267" spans="1:6" ht="14.25" hidden="1" outlineLevel="1">
      <c r="A267" s="100"/>
      <c r="B267" t="s">
        <v>63</v>
      </c>
      <c r="C267" t="s">
        <v>181</v>
      </c>
      <c r="D267" s="12">
        <v>0.2</v>
      </c>
      <c r="E267" s="78">
        <f t="shared" si="34"/>
        <v>1</v>
      </c>
      <c r="F267" s="102"/>
    </row>
    <row r="268" spans="1:6" ht="14.25" hidden="1" outlineLevel="1">
      <c r="A268" s="100"/>
      <c r="B268" t="s">
        <v>64</v>
      </c>
      <c r="C268" t="s">
        <v>7</v>
      </c>
      <c r="D268" s="12">
        <v>0.4</v>
      </c>
      <c r="E268" s="78">
        <f t="shared" si="34"/>
        <v>2</v>
      </c>
      <c r="F268" s="102"/>
    </row>
    <row r="269" spans="1:6" ht="14.25" hidden="1" outlineLevel="1">
      <c r="A269" s="100"/>
      <c r="B269" t="s">
        <v>65</v>
      </c>
      <c r="C269" t="s">
        <v>8</v>
      </c>
      <c r="D269" s="12">
        <v>0.6</v>
      </c>
      <c r="E269" s="78">
        <f t="shared" si="34"/>
        <v>3</v>
      </c>
      <c r="F269" s="102"/>
    </row>
    <row r="270" spans="1:6" ht="14.25" hidden="1" outlineLevel="1">
      <c r="A270" s="100"/>
      <c r="B270" t="s">
        <v>66</v>
      </c>
      <c r="C270" t="s">
        <v>9</v>
      </c>
      <c r="D270" s="12">
        <v>0.8</v>
      </c>
      <c r="E270" s="78">
        <f t="shared" si="34"/>
        <v>4</v>
      </c>
      <c r="F270" s="102"/>
    </row>
    <row r="271" spans="1:6" ht="14.25" hidden="1" outlineLevel="1">
      <c r="A271" s="100"/>
      <c r="B271" t="s">
        <v>67</v>
      </c>
      <c r="C271" t="s">
        <v>10</v>
      </c>
      <c r="D271" s="12">
        <v>1</v>
      </c>
      <c r="E271" s="78">
        <f t="shared" si="34"/>
        <v>5</v>
      </c>
      <c r="F271" s="103"/>
    </row>
    <row r="272" spans="4:5" ht="14.25" hidden="1" outlineLevel="1">
      <c r="D272" s="2"/>
      <c r="E272" s="78"/>
    </row>
    <row r="273" spans="1:6" ht="14.25" hidden="1" outlineLevel="1">
      <c r="A273" s="100" t="s">
        <v>2</v>
      </c>
      <c r="B273" t="s">
        <v>93</v>
      </c>
      <c r="C273" t="s">
        <v>6</v>
      </c>
      <c r="D273" s="12">
        <v>0</v>
      </c>
      <c r="E273" s="78">
        <f aca="true" t="shared" si="35" ref="E273:E278">D273*PUNTI_Q103</f>
        <v>0</v>
      </c>
      <c r="F273" s="101">
        <v>5</v>
      </c>
    </row>
    <row r="274" spans="1:6" ht="14.25" hidden="1" outlineLevel="1">
      <c r="A274" s="100"/>
      <c r="B274" t="s">
        <v>68</v>
      </c>
      <c r="C274" t="s">
        <v>181</v>
      </c>
      <c r="D274" s="12">
        <v>0.2</v>
      </c>
      <c r="E274" s="78">
        <f t="shared" si="35"/>
        <v>1</v>
      </c>
      <c r="F274" s="102"/>
    </row>
    <row r="275" spans="1:6" ht="14.25" hidden="1" outlineLevel="1">
      <c r="A275" s="100"/>
      <c r="B275" t="s">
        <v>69</v>
      </c>
      <c r="C275" t="s">
        <v>7</v>
      </c>
      <c r="D275" s="12">
        <v>0.4</v>
      </c>
      <c r="E275" s="78">
        <f t="shared" si="35"/>
        <v>2</v>
      </c>
      <c r="F275" s="102"/>
    </row>
    <row r="276" spans="1:6" ht="14.25" hidden="1" outlineLevel="1">
      <c r="A276" s="100"/>
      <c r="B276" t="s">
        <v>70</v>
      </c>
      <c r="C276" t="s">
        <v>8</v>
      </c>
      <c r="D276" s="12">
        <v>0.6</v>
      </c>
      <c r="E276" s="78">
        <f t="shared" si="35"/>
        <v>3</v>
      </c>
      <c r="F276" s="102"/>
    </row>
    <row r="277" spans="1:6" ht="14.25" hidden="1" outlineLevel="1">
      <c r="A277" s="100"/>
      <c r="B277" t="s">
        <v>71</v>
      </c>
      <c r="C277" t="s">
        <v>9</v>
      </c>
      <c r="D277" s="12">
        <v>0.8</v>
      </c>
      <c r="E277" s="78">
        <f t="shared" si="35"/>
        <v>4</v>
      </c>
      <c r="F277" s="102"/>
    </row>
    <row r="278" spans="1:6" ht="14.25" hidden="1" outlineLevel="1">
      <c r="A278" s="100"/>
      <c r="B278" t="s">
        <v>72</v>
      </c>
      <c r="C278" t="s">
        <v>10</v>
      </c>
      <c r="D278" s="12">
        <v>1</v>
      </c>
      <c r="E278" s="78">
        <f t="shared" si="35"/>
        <v>5</v>
      </c>
      <c r="F278" s="103"/>
    </row>
    <row r="281" spans="1:6" ht="15.75">
      <c r="A281" s="50" t="s">
        <v>45</v>
      </c>
      <c r="B281" s="45"/>
      <c r="C281" s="45"/>
      <c r="D281" s="45"/>
      <c r="E281" s="45"/>
      <c r="F281" s="48">
        <v>150</v>
      </c>
    </row>
    <row r="282" spans="1:6" ht="15">
      <c r="A282" s="50" t="s">
        <v>46</v>
      </c>
      <c r="B282" s="45"/>
      <c r="C282" s="45"/>
      <c r="D282" s="46">
        <v>0.5</v>
      </c>
      <c r="E282" s="46"/>
      <c r="F282" s="47">
        <f>F281*D282</f>
        <v>75</v>
      </c>
    </row>
    <row r="283" ht="14.25">
      <c r="B283" s="41"/>
    </row>
    <row r="284" ht="15.75" collapsed="1">
      <c r="A284" s="20" t="s">
        <v>132</v>
      </c>
    </row>
    <row r="285" ht="15" hidden="1" outlineLevel="1">
      <c r="A285" s="49" t="s">
        <v>94</v>
      </c>
    </row>
    <row r="286" spans="1:2" ht="14.25" hidden="1" outlineLevel="1">
      <c r="A286">
        <v>1</v>
      </c>
      <c r="B286" s="75" t="s">
        <v>133</v>
      </c>
    </row>
    <row r="287" spans="1:2" ht="14.25" hidden="1" outlineLevel="1">
      <c r="A287">
        <v>2</v>
      </c>
      <c r="B287" s="75" t="s">
        <v>134</v>
      </c>
    </row>
    <row r="288" ht="15" hidden="1" outlineLevel="1">
      <c r="A288" s="49" t="s">
        <v>101</v>
      </c>
    </row>
    <row r="289" spans="1:2" ht="14.25" hidden="1" outlineLevel="1">
      <c r="A289">
        <v>1</v>
      </c>
      <c r="B289" s="76" t="s">
        <v>135</v>
      </c>
    </row>
    <row r="290" spans="1:2" ht="14.25" hidden="1" outlineLevel="1">
      <c r="A290">
        <v>2</v>
      </c>
      <c r="B290" s="76" t="s">
        <v>136</v>
      </c>
    </row>
    <row r="291" spans="1:2" ht="14.25" hidden="1" outlineLevel="1">
      <c r="A291">
        <v>3</v>
      </c>
      <c r="B291" s="76" t="s">
        <v>137</v>
      </c>
    </row>
    <row r="292" spans="1:2" ht="14.25" hidden="1" outlineLevel="1">
      <c r="A292">
        <v>4</v>
      </c>
      <c r="B292" s="76" t="s">
        <v>139</v>
      </c>
    </row>
    <row r="293" spans="1:2" ht="14.25" hidden="1" outlineLevel="1">
      <c r="A293">
        <v>5</v>
      </c>
      <c r="B293" s="76" t="s">
        <v>191</v>
      </c>
    </row>
    <row r="294" spans="1:2" ht="14.25" hidden="1" outlineLevel="1">
      <c r="A294">
        <v>6</v>
      </c>
      <c r="B294" s="76" t="s">
        <v>140</v>
      </c>
    </row>
    <row r="295" spans="1:2" ht="14.25" hidden="1" outlineLevel="1">
      <c r="A295">
        <v>7</v>
      </c>
      <c r="B295" s="76" t="s">
        <v>142</v>
      </c>
    </row>
    <row r="296" spans="1:2" ht="14.25" hidden="1" outlineLevel="1">
      <c r="A296">
        <v>8</v>
      </c>
      <c r="B296" s="76" t="s">
        <v>141</v>
      </c>
    </row>
    <row r="297" spans="1:2" ht="14.25" hidden="1" outlineLevel="1">
      <c r="A297">
        <v>9</v>
      </c>
      <c r="B297" s="76" t="s">
        <v>192</v>
      </c>
    </row>
    <row r="298" spans="1:2" ht="14.25" hidden="1" outlineLevel="1">
      <c r="A298">
        <v>10</v>
      </c>
      <c r="B298" s="76" t="s">
        <v>138</v>
      </c>
    </row>
    <row r="300" ht="15.75" collapsed="1">
      <c r="A300" s="51" t="s">
        <v>143</v>
      </c>
    </row>
    <row r="301" ht="15" hidden="1" outlineLevel="1">
      <c r="A301" s="49" t="s">
        <v>94</v>
      </c>
    </row>
    <row r="302" spans="1:7" ht="14.25" hidden="1" outlineLevel="1">
      <c r="A302">
        <v>1</v>
      </c>
      <c r="B302" s="2" t="s">
        <v>95</v>
      </c>
      <c r="C302" s="2" t="s">
        <v>96</v>
      </c>
      <c r="D302" s="2" t="s">
        <v>97</v>
      </c>
      <c r="E302" s="2" t="s">
        <v>145</v>
      </c>
      <c r="F302" s="2" t="s">
        <v>147</v>
      </c>
      <c r="G302" s="2" t="s">
        <v>148</v>
      </c>
    </row>
    <row r="303" spans="1:7" ht="14.25" hidden="1" outlineLevel="1">
      <c r="A303">
        <v>2</v>
      </c>
      <c r="B303" s="2" t="s">
        <v>98</v>
      </c>
      <c r="C303" s="2" t="s">
        <v>99</v>
      </c>
      <c r="D303" s="2" t="s">
        <v>100</v>
      </c>
      <c r="E303" s="2" t="s">
        <v>146</v>
      </c>
      <c r="F303" s="2" t="s">
        <v>149</v>
      </c>
      <c r="G303" s="2" t="s">
        <v>150</v>
      </c>
    </row>
    <row r="304" spans="1:4" ht="15" hidden="1" outlineLevel="1">
      <c r="A304" s="49" t="s">
        <v>101</v>
      </c>
      <c r="B304" s="2"/>
      <c r="C304" s="2"/>
      <c r="D304" s="2"/>
    </row>
    <row r="305" spans="1:7" ht="14.25" hidden="1" outlineLevel="1">
      <c r="A305">
        <v>1</v>
      </c>
      <c r="B305" s="2" t="s">
        <v>102</v>
      </c>
      <c r="C305" s="2" t="s">
        <v>103</v>
      </c>
      <c r="D305" s="2" t="s">
        <v>104</v>
      </c>
      <c r="E305" s="2" t="s">
        <v>151</v>
      </c>
      <c r="F305" s="2" t="s">
        <v>161</v>
      </c>
      <c r="G305" s="2" t="s">
        <v>171</v>
      </c>
    </row>
    <row r="306" spans="1:7" ht="14.25" hidden="1" outlineLevel="1">
      <c r="A306">
        <v>2</v>
      </c>
      <c r="B306" s="2" t="s">
        <v>107</v>
      </c>
      <c r="C306" s="2" t="s">
        <v>105</v>
      </c>
      <c r="D306" s="2" t="s">
        <v>106</v>
      </c>
      <c r="E306" s="2" t="s">
        <v>152</v>
      </c>
      <c r="F306" s="2" t="s">
        <v>162</v>
      </c>
      <c r="G306" s="2" t="s">
        <v>172</v>
      </c>
    </row>
    <row r="307" spans="1:7" ht="14.25" hidden="1" outlineLevel="1">
      <c r="A307">
        <v>3</v>
      </c>
      <c r="B307" s="2" t="s">
        <v>108</v>
      </c>
      <c r="C307" s="2" t="s">
        <v>116</v>
      </c>
      <c r="D307" s="2" t="s">
        <v>124</v>
      </c>
      <c r="E307" s="2" t="s">
        <v>153</v>
      </c>
      <c r="F307" s="2" t="s">
        <v>163</v>
      </c>
      <c r="G307" s="2" t="s">
        <v>173</v>
      </c>
    </row>
    <row r="308" spans="1:7" ht="14.25" hidden="1" outlineLevel="1">
      <c r="A308">
        <v>4</v>
      </c>
      <c r="B308" s="2" t="s">
        <v>109</v>
      </c>
      <c r="C308" s="2" t="s">
        <v>118</v>
      </c>
      <c r="D308" s="2" t="s">
        <v>125</v>
      </c>
      <c r="E308" s="2" t="s">
        <v>154</v>
      </c>
      <c r="F308" s="2" t="s">
        <v>164</v>
      </c>
      <c r="G308" s="2" t="s">
        <v>174</v>
      </c>
    </row>
    <row r="309" spans="1:7" ht="14.25" hidden="1" outlineLevel="1">
      <c r="A309">
        <v>5</v>
      </c>
      <c r="B309" s="2" t="s">
        <v>110</v>
      </c>
      <c r="C309" s="2" t="s">
        <v>117</v>
      </c>
      <c r="D309" s="2" t="s">
        <v>126</v>
      </c>
      <c r="E309" s="2" t="s">
        <v>155</v>
      </c>
      <c r="F309" s="2" t="s">
        <v>165</v>
      </c>
      <c r="G309" s="2" t="s">
        <v>175</v>
      </c>
    </row>
    <row r="310" spans="1:7" ht="14.25" hidden="1" outlineLevel="1">
      <c r="A310">
        <v>6</v>
      </c>
      <c r="B310" s="2" t="s">
        <v>111</v>
      </c>
      <c r="C310" s="2" t="s">
        <v>119</v>
      </c>
      <c r="D310" s="2" t="s">
        <v>127</v>
      </c>
      <c r="E310" s="2" t="s">
        <v>156</v>
      </c>
      <c r="F310" s="2" t="s">
        <v>166</v>
      </c>
      <c r="G310" s="2" t="s">
        <v>176</v>
      </c>
    </row>
    <row r="311" spans="1:7" ht="14.25" hidden="1" outlineLevel="1">
      <c r="A311">
        <v>7</v>
      </c>
      <c r="B311" s="2" t="s">
        <v>112</v>
      </c>
      <c r="C311" s="2" t="s">
        <v>120</v>
      </c>
      <c r="D311" s="2" t="s">
        <v>128</v>
      </c>
      <c r="E311" s="2" t="s">
        <v>157</v>
      </c>
      <c r="F311" s="2" t="s">
        <v>167</v>
      </c>
      <c r="G311" s="2" t="s">
        <v>177</v>
      </c>
    </row>
    <row r="312" spans="1:7" ht="14.25" hidden="1" outlineLevel="1">
      <c r="A312">
        <v>8</v>
      </c>
      <c r="B312" s="2" t="s">
        <v>113</v>
      </c>
      <c r="C312" s="2" t="s">
        <v>121</v>
      </c>
      <c r="D312" s="2" t="s">
        <v>129</v>
      </c>
      <c r="E312" s="2" t="s">
        <v>158</v>
      </c>
      <c r="F312" s="2" t="s">
        <v>168</v>
      </c>
      <c r="G312" s="2" t="s">
        <v>178</v>
      </c>
    </row>
    <row r="313" spans="1:7" ht="14.25" hidden="1" outlineLevel="1">
      <c r="A313">
        <v>9</v>
      </c>
      <c r="B313" s="2" t="s">
        <v>114</v>
      </c>
      <c r="C313" s="2" t="s">
        <v>122</v>
      </c>
      <c r="D313" s="2" t="s">
        <v>130</v>
      </c>
      <c r="E313" s="2" t="s">
        <v>159</v>
      </c>
      <c r="F313" s="2" t="s">
        <v>169</v>
      </c>
      <c r="G313" s="2" t="s">
        <v>179</v>
      </c>
    </row>
    <row r="314" spans="1:7" ht="14.25" hidden="1" outlineLevel="1">
      <c r="A314">
        <v>10</v>
      </c>
      <c r="B314" s="2" t="s">
        <v>115</v>
      </c>
      <c r="C314" s="2" t="s">
        <v>123</v>
      </c>
      <c r="D314" s="2" t="s">
        <v>131</v>
      </c>
      <c r="E314" s="2" t="s">
        <v>160</v>
      </c>
      <c r="F314" s="2" t="s">
        <v>170</v>
      </c>
      <c r="G314" s="2" t="s">
        <v>180</v>
      </c>
    </row>
    <row r="316" spans="1:6" ht="17.25" collapsed="1">
      <c r="A316" s="52" t="s">
        <v>88</v>
      </c>
      <c r="B316" s="40"/>
      <c r="C316" s="53" t="s">
        <v>144</v>
      </c>
      <c r="D316" s="40"/>
      <c r="E316" s="40"/>
      <c r="F316" s="40"/>
    </row>
    <row r="317" spans="1:3" ht="15.75" hidden="1" outlineLevel="1">
      <c r="A317" s="22"/>
      <c r="B317" s="26" t="s">
        <v>51</v>
      </c>
      <c r="C317" s="74">
        <v>15</v>
      </c>
    </row>
    <row r="318" spans="1:3" ht="15.75" hidden="1" outlineLevel="1">
      <c r="A318" s="23"/>
      <c r="B318" s="26" t="s">
        <v>52</v>
      </c>
      <c r="C318" s="74">
        <v>10</v>
      </c>
    </row>
    <row r="319" spans="1:3" ht="15.75" hidden="1" outlineLevel="1">
      <c r="A319" s="3"/>
      <c r="B319" s="16" t="s">
        <v>53</v>
      </c>
      <c r="C319" s="74">
        <v>3</v>
      </c>
    </row>
    <row r="320" spans="1:3" ht="14.25" hidden="1" outlineLevel="1">
      <c r="A320" s="24"/>
      <c r="B320" s="16" t="s">
        <v>54</v>
      </c>
      <c r="C320" s="28">
        <f>F281</f>
        <v>150</v>
      </c>
    </row>
    <row r="321" spans="1:3" ht="14.25" hidden="1" outlineLevel="1">
      <c r="A321" s="24"/>
      <c r="B321" s="16" t="s">
        <v>55</v>
      </c>
      <c r="C321" s="27">
        <f>F282</f>
        <v>75</v>
      </c>
    </row>
    <row r="322" spans="1:3" ht="14.25" hidden="1" outlineLevel="1">
      <c r="A322" s="24"/>
      <c r="B322" s="16" t="s">
        <v>56</v>
      </c>
      <c r="C322" s="29">
        <v>0</v>
      </c>
    </row>
    <row r="323" spans="1:3" ht="15" hidden="1" outlineLevel="1">
      <c r="A323" s="25"/>
      <c r="B323" s="16" t="s">
        <v>182</v>
      </c>
      <c r="C323" s="30">
        <f>((C318-C319)/(C321-C322)-(C317-C319)/(C320-C322))/(C321-C320)</f>
        <v>-0.0001777777777777778</v>
      </c>
    </row>
    <row r="324" spans="1:3" ht="15" hidden="1" outlineLevel="1">
      <c r="A324" s="25"/>
      <c r="B324" s="16" t="s">
        <v>183</v>
      </c>
      <c r="C324" s="31">
        <f>(C318-C319)/(C321-C322)-C323*(C321+C322)</f>
        <v>0.10666666666666667</v>
      </c>
    </row>
    <row r="325" spans="1:3" ht="15" hidden="1" outlineLevel="1">
      <c r="A325" s="25"/>
      <c r="B325" s="16" t="s">
        <v>184</v>
      </c>
      <c r="C325" s="31">
        <f>C319-C323*C322^2-C324*C322</f>
        <v>3</v>
      </c>
    </row>
    <row r="327" spans="1:7" ht="15.75" collapsed="1">
      <c r="A327" s="52" t="s">
        <v>185</v>
      </c>
      <c r="B327" s="62"/>
      <c r="C327" s="62"/>
      <c r="D327" s="62"/>
      <c r="E327" s="62"/>
      <c r="F327" s="62"/>
      <c r="G327" s="62"/>
    </row>
    <row r="328" spans="3:7" ht="15.75" hidden="1" outlineLevel="1">
      <c r="C328" s="26" t="s">
        <v>189</v>
      </c>
      <c r="D328" s="73">
        <v>0.6</v>
      </c>
      <c r="F328" s="63"/>
      <c r="G328" s="62"/>
    </row>
    <row r="329" spans="1:7" ht="14.25" hidden="1" outlineLevel="1">
      <c r="A329" s="64"/>
      <c r="C329" s="64"/>
      <c r="E329" s="64"/>
      <c r="F329" s="64"/>
      <c r="G329" s="64"/>
    </row>
    <row r="330" spans="3:7" ht="14.25" hidden="1" outlineLevel="1">
      <c r="C330" s="26" t="s">
        <v>186</v>
      </c>
      <c r="D330" s="66">
        <f>8+D328</f>
        <v>8.6</v>
      </c>
      <c r="E330" s="67" t="s">
        <v>187</v>
      </c>
      <c r="F330" s="68">
        <f>INT(D330+1-D328)</f>
        <v>9</v>
      </c>
      <c r="G330" s="64"/>
    </row>
    <row r="331" spans="1:7" ht="14.25" hidden="1" outlineLevel="1">
      <c r="A331" s="64"/>
      <c r="D331" s="69">
        <f>8+D328-0.05</f>
        <v>8.549999999999999</v>
      </c>
      <c r="E331" s="67" t="s">
        <v>187</v>
      </c>
      <c r="F331" s="68">
        <f>INT(D331+1-D328)</f>
        <v>8</v>
      </c>
      <c r="G331" s="64"/>
    </row>
    <row r="332" spans="1:7" ht="14.25">
      <c r="A332" s="64"/>
      <c r="B332" s="65"/>
      <c r="F332" s="64"/>
      <c r="G332" s="64"/>
    </row>
    <row r="333" spans="1:7" ht="14.25">
      <c r="A333" s="62"/>
      <c r="B333" s="62"/>
      <c r="C333" s="62"/>
      <c r="D333" s="62"/>
      <c r="E333" s="62"/>
      <c r="F333" s="64"/>
      <c r="G333" s="64"/>
    </row>
    <row r="353" ht="14.25" hidden="1">
      <c r="D353" s="77">
        <v>0.4</v>
      </c>
    </row>
    <row r="354" ht="14.25" hidden="1">
      <c r="D354" s="77">
        <v>0.45</v>
      </c>
    </row>
    <row r="355" ht="14.25" hidden="1">
      <c r="D355" s="77">
        <v>0.5</v>
      </c>
    </row>
    <row r="356" ht="14.25" hidden="1">
      <c r="D356" s="77">
        <v>0.55</v>
      </c>
    </row>
    <row r="357" ht="14.25" hidden="1">
      <c r="D357" s="77">
        <v>0.6</v>
      </c>
    </row>
    <row r="358" ht="14.25" hidden="1">
      <c r="D358" s="77">
        <v>0.65</v>
      </c>
    </row>
    <row r="359" ht="14.25" hidden="1">
      <c r="D359" s="77">
        <v>0.7</v>
      </c>
    </row>
    <row r="360" ht="14.25" hidden="1">
      <c r="D360" s="77">
        <v>0.75</v>
      </c>
    </row>
  </sheetData>
  <sheetProtection/>
  <protectedRanges>
    <protectedRange sqref="C317:C319" name="CalcoloVoto"/>
    <protectedRange sqref="D328" name="Arrotondamento"/>
    <protectedRange sqref="B286:B298" name="Titoli"/>
    <protectedRange sqref="F6 F13 F20 F29 F36 F43 F52 F59 F66 F75 F82 F89 F98 F105 F112 F121 F128 F135 F144 F151 F158 F167 F174 F181 F190 F197 F204 F213 F220 F227 F236 F243 F250 F259 F266 F273 F281 D282" name="Punteggi"/>
  </protectedRanges>
  <mergeCells count="73">
    <mergeCell ref="F29:F34"/>
    <mergeCell ref="A36:A41"/>
    <mergeCell ref="A20:A25"/>
    <mergeCell ref="A52:A57"/>
    <mergeCell ref="A59:A64"/>
    <mergeCell ref="A29:A34"/>
    <mergeCell ref="A2:F2"/>
    <mergeCell ref="F66:F71"/>
    <mergeCell ref="F6:F11"/>
    <mergeCell ref="F13:F18"/>
    <mergeCell ref="F20:F25"/>
    <mergeCell ref="F52:F57"/>
    <mergeCell ref="F59:F64"/>
    <mergeCell ref="A66:A71"/>
    <mergeCell ref="A6:A11"/>
    <mergeCell ref="A13:A18"/>
    <mergeCell ref="A98:A103"/>
    <mergeCell ref="F98:F103"/>
    <mergeCell ref="F36:F41"/>
    <mergeCell ref="A43:A48"/>
    <mergeCell ref="F43:F48"/>
    <mergeCell ref="A75:A80"/>
    <mergeCell ref="F75:F80"/>
    <mergeCell ref="A82:A87"/>
    <mergeCell ref="F82:F87"/>
    <mergeCell ref="A89:A94"/>
    <mergeCell ref="F89:F94"/>
    <mergeCell ref="A144:A149"/>
    <mergeCell ref="F144:F149"/>
    <mergeCell ref="A105:A110"/>
    <mergeCell ref="F105:F110"/>
    <mergeCell ref="A112:A117"/>
    <mergeCell ref="F112:F117"/>
    <mergeCell ref="A121:A126"/>
    <mergeCell ref="F121:F126"/>
    <mergeCell ref="A128:A133"/>
    <mergeCell ref="F128:F133"/>
    <mergeCell ref="A135:A140"/>
    <mergeCell ref="F135:F140"/>
    <mergeCell ref="A167:A172"/>
    <mergeCell ref="F167:F172"/>
    <mergeCell ref="A151:A156"/>
    <mergeCell ref="F151:F156"/>
    <mergeCell ref="A158:A163"/>
    <mergeCell ref="F158:F163"/>
    <mergeCell ref="A174:A179"/>
    <mergeCell ref="F174:F179"/>
    <mergeCell ref="A181:A186"/>
    <mergeCell ref="F181:F186"/>
    <mergeCell ref="A227:A232"/>
    <mergeCell ref="F227:F232"/>
    <mergeCell ref="A190:A195"/>
    <mergeCell ref="F190:F195"/>
    <mergeCell ref="A197:A202"/>
    <mergeCell ref="F197:F202"/>
    <mergeCell ref="A204:A209"/>
    <mergeCell ref="F204:F209"/>
    <mergeCell ref="A213:A218"/>
    <mergeCell ref="F213:F218"/>
    <mergeCell ref="A220:A225"/>
    <mergeCell ref="F220:F225"/>
    <mergeCell ref="A273:A278"/>
    <mergeCell ref="F273:F278"/>
    <mergeCell ref="A236:A241"/>
    <mergeCell ref="F236:F241"/>
    <mergeCell ref="A243:A248"/>
    <mergeCell ref="F243:F248"/>
    <mergeCell ref="A250:A255"/>
    <mergeCell ref="F250:F255"/>
    <mergeCell ref="A259:A264"/>
    <mergeCell ref="F259:F264"/>
    <mergeCell ref="A266:A271"/>
    <mergeCell ref="F266:F271"/>
  </mergeCells>
  <dataValidations count="1">
    <dataValidation type="list" allowBlank="1" showInputMessage="1" showErrorMessage="1" sqref="D328">
      <formula1>arrotondamenti</formula1>
    </dataValidation>
  </dataValidations>
  <printOptions/>
  <pageMargins left="0.7" right="0.7" top="0.75" bottom="0.75"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codeName="Foglio4">
    <pageSetUpPr fitToPage="1"/>
  </sheetPr>
  <dimension ref="A2:L53"/>
  <sheetViews>
    <sheetView showGridLines="0" zoomScalePageLayoutView="0" workbookViewId="0" topLeftCell="A1">
      <selection activeCell="J19" sqref="J19"/>
    </sheetView>
  </sheetViews>
  <sheetFormatPr defaultColWidth="9.140625" defaultRowHeight="15"/>
  <cols>
    <col min="1" max="1" width="23.28125" style="0" customWidth="1"/>
    <col min="2" max="2" width="7.57421875" style="0" customWidth="1"/>
    <col min="3" max="3" width="45.421875" style="0" customWidth="1"/>
    <col min="4" max="4" width="24.00390625" style="0" customWidth="1"/>
    <col min="5" max="5" width="9.7109375" style="0" customWidth="1"/>
    <col min="6" max="6" width="9.140625" style="2" hidden="1" customWidth="1"/>
    <col min="7" max="7" width="5.8515625" style="97" hidden="1" customWidth="1"/>
    <col min="8" max="8" width="9.7109375" style="0" bestFit="1" customWidth="1"/>
    <col min="11" max="13" width="9.140625" style="0" customWidth="1"/>
  </cols>
  <sheetData>
    <row r="2" spans="1:5" ht="15">
      <c r="A2" s="33" t="s">
        <v>14</v>
      </c>
      <c r="B2" s="11"/>
      <c r="C2" s="43" t="s">
        <v>16</v>
      </c>
      <c r="D2" s="34" t="s">
        <v>38</v>
      </c>
      <c r="E2" s="34" t="s">
        <v>89</v>
      </c>
    </row>
    <row r="3" spans="1:5" ht="30" customHeight="1">
      <c r="A3" s="105" t="s">
        <v>20</v>
      </c>
      <c r="B3" s="105"/>
      <c r="C3" s="88" t="str">
        <f>Classe!D4</f>
        <v>5A</v>
      </c>
      <c r="D3" s="89" t="str">
        <f>IF(Classe!D3&lt;&gt;"",Classe!D3,"")</f>
        <v>LIV</v>
      </c>
      <c r="E3" s="89">
        <f>Classe!D2</f>
        <v>2012</v>
      </c>
    </row>
    <row r="4" spans="3:5" ht="15.75">
      <c r="C4" s="99" t="e">
        <f>IF(ERROR.TYPE(Info!A1)=4,"COPIA CORROTTA - AUTORE: VINCENZO MAIORINO","")</f>
        <v>#N/A</v>
      </c>
      <c r="D4" s="3"/>
      <c r="E4" s="2"/>
    </row>
    <row r="5" spans="4:5" ht="14.25">
      <c r="D5" s="3"/>
      <c r="E5" s="2"/>
    </row>
    <row r="6" spans="1:10" ht="19.5" customHeight="1">
      <c r="A6" s="54" t="s">
        <v>11</v>
      </c>
      <c r="B6" s="55"/>
      <c r="C6" s="56" t="s">
        <v>12</v>
      </c>
      <c r="D6" s="57" t="s">
        <v>13</v>
      </c>
      <c r="E6" s="57" t="s">
        <v>40</v>
      </c>
      <c r="H6" s="86"/>
      <c r="I6" s="87"/>
      <c r="J6" s="87"/>
    </row>
    <row r="7" spans="4:5" ht="18" customHeight="1">
      <c r="D7" s="3"/>
      <c r="E7" s="2"/>
    </row>
    <row r="8" spans="1:10" ht="18" customHeight="1">
      <c r="A8" s="4" t="s">
        <v>43</v>
      </c>
      <c r="B8" s="72">
        <v>1</v>
      </c>
      <c r="C8" s="60" t="str">
        <f>IF(B8&lt;&gt;"",VLOOKUP(B8,Criteri!A286:B287,2),"")</f>
        <v>Funzione cubica e funzione seno</v>
      </c>
      <c r="D8" s="9"/>
      <c r="E8" s="10"/>
      <c r="H8" s="86"/>
      <c r="I8" s="87"/>
      <c r="J8" s="87"/>
    </row>
    <row r="9" spans="1:12" ht="18" customHeight="1">
      <c r="A9" s="58" t="s">
        <v>0</v>
      </c>
      <c r="B9" s="59"/>
      <c r="C9" s="71" t="s">
        <v>59</v>
      </c>
      <c r="D9" s="92" t="str">
        <f ca="1">IF(C9&lt;&gt;"",VLOOKUP(C9,INDIRECT(INDEX(ProblemTable,$B$8,2)),2,FALSE),"")</f>
        <v>insufficiente</v>
      </c>
      <c r="E9" s="92">
        <f ca="1">IF(C9&lt;&gt;"",VLOOKUP(C9,INDIRECT(INDEX(ProblemTable,$B$8,2)),4,FALSE),"")</f>
        <v>10</v>
      </c>
      <c r="F9" s="96" t="str">
        <f>VLOOKUP($B$8,ProblemTable,5)</f>
        <v>IP_11</v>
      </c>
      <c r="G9" s="97">
        <f>IF(D9&lt;&gt;"",VLOOKUP(D9,Criteri!$C$6:$D$11,2,FALSE),0)</f>
        <v>0.4</v>
      </c>
      <c r="L9" s="98" t="s">
        <v>193</v>
      </c>
    </row>
    <row r="10" spans="1:12" ht="18" customHeight="1">
      <c r="A10" s="58" t="s">
        <v>1</v>
      </c>
      <c r="B10" s="59"/>
      <c r="C10" s="71" t="s">
        <v>65</v>
      </c>
      <c r="D10" s="92" t="str">
        <f ca="1">IF(C10&lt;&gt;"",VLOOKUP(C10,INDIRECT(INDEX(ProblemTable,$B$8,3)),2,FALSE),"")</f>
        <v>sufficiente</v>
      </c>
      <c r="E10" s="92">
        <f ca="1">IF(C10&lt;&gt;"",VLOOKUP(C10,INDIRECT(INDEX(ProblemTable,$B$8,3)),4,FALSE),"")</f>
        <v>15</v>
      </c>
      <c r="F10" s="96" t="str">
        <f>VLOOKUP($B$8,ProblemTable,6)</f>
        <v>IP_12</v>
      </c>
      <c r="G10" s="97">
        <f>IF(D10&lt;&gt;"",VLOOKUP(D10,Criteri!$C$13:$D$18,2,FALSE),0)</f>
        <v>0.6</v>
      </c>
      <c r="K10" s="95" t="s">
        <v>0</v>
      </c>
      <c r="L10" s="12">
        <f>(G9+G14+G19+G24+G29+G34)/6</f>
        <v>0.5666666666666667</v>
      </c>
    </row>
    <row r="11" spans="1:12" ht="18" customHeight="1">
      <c r="A11" s="58" t="s">
        <v>2</v>
      </c>
      <c r="B11" s="59"/>
      <c r="C11" s="71" t="s">
        <v>71</v>
      </c>
      <c r="D11" s="92" t="str">
        <f ca="1">IF(C11&lt;&gt;"",VLOOKUP(C11,INDIRECT(INDEX(ProblemTable,$B$8,4)),2,FALSE),"")</f>
        <v>discreto</v>
      </c>
      <c r="E11" s="92">
        <f ca="1">IF(C11&lt;&gt;"",VLOOKUP(C11,INDIRECT(INDEX(ProblemTable,$B$8,4)),4,FALSE),"")</f>
        <v>20</v>
      </c>
      <c r="F11" s="96" t="str">
        <f>VLOOKUP($B$8,ProblemTable,7)</f>
        <v>IP_13</v>
      </c>
      <c r="G11" s="97">
        <f>IF(D11&lt;&gt;"",VLOOKUP(D11,Criteri!$C$20:$D$25,2,FALSE),0)</f>
        <v>0.8</v>
      </c>
      <c r="K11" s="95" t="s">
        <v>1</v>
      </c>
      <c r="L11" s="12">
        <f>(G10+G15+G20+G25+G30+G35)/6</f>
        <v>0.6666666666666666</v>
      </c>
    </row>
    <row r="12" spans="4:12" ht="18" customHeight="1">
      <c r="D12" s="37" t="s">
        <v>42</v>
      </c>
      <c r="E12" s="36">
        <f>SUM(E9:E11)</f>
        <v>45</v>
      </c>
      <c r="F12" s="96"/>
      <c r="K12" s="95" t="s">
        <v>2</v>
      </c>
      <c r="L12" s="12">
        <f>(G11+G16+G21+G26+G31+G36)/6</f>
        <v>0.7000000000000001</v>
      </c>
    </row>
    <row r="13" spans="1:6" ht="18" customHeight="1">
      <c r="A13" s="4" t="s">
        <v>44</v>
      </c>
      <c r="B13" s="72">
        <v>2</v>
      </c>
      <c r="C13" s="60" t="str">
        <f>IF(B13&lt;&gt;"",VLOOKUP(B13,Criteri!$A$289:$B$298,2),"")</f>
        <v>Minima distanza punto-funzione</v>
      </c>
      <c r="E13" s="1"/>
      <c r="F13" s="96"/>
    </row>
    <row r="14" spans="1:7" ht="18" customHeight="1">
      <c r="A14" s="58" t="s">
        <v>0</v>
      </c>
      <c r="B14" s="59"/>
      <c r="C14" s="71" t="s">
        <v>60</v>
      </c>
      <c r="D14" s="92" t="str">
        <f ca="1">IF(C14&lt;&gt;"",VLOOKUP(C14,INDIRECT(INDEX(QuestionTable,B13,2)),2,FALSE),"")</f>
        <v>sufficiente</v>
      </c>
      <c r="E14" s="92">
        <f ca="1">IF(C14&lt;&gt;"",VLOOKUP(C14,INDIRECT(INDEX(QuestionTable,B13,2)),4,FALSE),"")</f>
        <v>2.4</v>
      </c>
      <c r="F14" s="96" t="str">
        <f>VLOOKUP(B13,QuestionTable,5)</f>
        <v>IQ_21</v>
      </c>
      <c r="G14" s="97">
        <f>IF(D14&lt;&gt;"",VLOOKUP(D14,Criteri!$C$29:$D$34,2,FALSE),0)</f>
        <v>0.6</v>
      </c>
    </row>
    <row r="15" spans="1:7" ht="18" customHeight="1">
      <c r="A15" s="58" t="s">
        <v>1</v>
      </c>
      <c r="B15" s="59"/>
      <c r="C15" s="71" t="s">
        <v>66</v>
      </c>
      <c r="D15" s="92" t="str">
        <f ca="1">IF(C15&lt;&gt;"",VLOOKUP(C15,INDIRECT(INDEX(QuestionTable,B13,3)),2,FALSE),"")</f>
        <v>discreto</v>
      </c>
      <c r="E15" s="92">
        <f ca="1">IF(C15&lt;&gt;"",VLOOKUP(C15,INDIRECT(INDEX(QuestionTable,B13,3)),4,FALSE),"")</f>
        <v>4.800000000000001</v>
      </c>
      <c r="F15" s="96" t="str">
        <f>VLOOKUP(B13,QuestionTable,6)</f>
        <v>IQ_22</v>
      </c>
      <c r="G15" s="97">
        <f>IF(D15&lt;&gt;"",VLOOKUP(D15,Criteri!$C$36:$D$41,2,FALSE),0)</f>
        <v>0.8</v>
      </c>
    </row>
    <row r="16" spans="1:7" ht="18" customHeight="1">
      <c r="A16" s="58" t="s">
        <v>2</v>
      </c>
      <c r="B16" s="59"/>
      <c r="C16" s="71" t="s">
        <v>72</v>
      </c>
      <c r="D16" s="92" t="str">
        <f ca="1">IF(C16&lt;&gt;"",VLOOKUP(C16,INDIRECT(INDEX(QuestionTable,B13,4)),2,FALSE),"")</f>
        <v>buono/ottimo</v>
      </c>
      <c r="E16" s="92">
        <f ca="1">IF(C16&lt;&gt;"",VLOOKUP(C16,INDIRECT(INDEX(QuestionTable,B13,4)),4,FALSE),"")</f>
        <v>5</v>
      </c>
      <c r="F16" s="96" t="str">
        <f>VLOOKUP(B13,QuestionTable,7)</f>
        <v>IQ_23</v>
      </c>
      <c r="G16" s="97">
        <f>IF(D16&lt;&gt;"",VLOOKUP(D16,Criteri!$C$43:$D$48,2,FALSE),0)</f>
        <v>1</v>
      </c>
    </row>
    <row r="17" spans="3:6" ht="18" customHeight="1">
      <c r="C17" s="14"/>
      <c r="D17" s="37" t="s">
        <v>41</v>
      </c>
      <c r="E17" s="36">
        <f>SUM(E14:E16)</f>
        <v>12.200000000000001</v>
      </c>
      <c r="F17" s="96"/>
    </row>
    <row r="18" spans="1:6" ht="18" customHeight="1">
      <c r="A18" s="4" t="s">
        <v>44</v>
      </c>
      <c r="B18" s="72">
        <v>3</v>
      </c>
      <c r="C18" s="60" t="str">
        <f>IF(B18&lt;&gt;"",VLOOKUP(B18,Criteri!$A$289:$B$298,2),"")</f>
        <v>Volume solido di rotazione intorno all'asse y</v>
      </c>
      <c r="F18" s="96"/>
    </row>
    <row r="19" spans="1:7" ht="18" customHeight="1">
      <c r="A19" s="58" t="s">
        <v>0</v>
      </c>
      <c r="B19" s="59"/>
      <c r="C19" s="71" t="s">
        <v>59</v>
      </c>
      <c r="D19" s="92" t="str">
        <f ca="1">IF(C19&lt;&gt;"",VLOOKUP(C19,INDIRECT(INDEX(QuestionTable,B18,2)),2,FALSE),"")</f>
        <v>insufficiente</v>
      </c>
      <c r="E19" s="92">
        <f ca="1">IF(C19&lt;&gt;"",VLOOKUP(C19,INDIRECT(INDEX(QuestionTable,B18,2)),4,FALSE),"")</f>
        <v>2</v>
      </c>
      <c r="F19" s="96" t="str">
        <f>VLOOKUP(B18,QuestionTable,5)</f>
        <v>IQ_31</v>
      </c>
      <c r="G19" s="97">
        <f>IF(D19&lt;&gt;"",VLOOKUP(D19,Criteri!$C$29:$D$34,2,FALSE),0)</f>
        <v>0.4</v>
      </c>
    </row>
    <row r="20" spans="1:7" ht="18" customHeight="1">
      <c r="A20" s="58" t="s">
        <v>1</v>
      </c>
      <c r="B20" s="59"/>
      <c r="C20" s="71" t="s">
        <v>65</v>
      </c>
      <c r="D20" s="92" t="str">
        <f ca="1">IF(C20&lt;&gt;"",VLOOKUP(C20,INDIRECT(INDEX(QuestionTable,B18,3)),2,FALSE),"")</f>
        <v>sufficiente</v>
      </c>
      <c r="E20" s="92">
        <f ca="1">IF(C20&lt;&gt;"",VLOOKUP(C20,INDIRECT(INDEX(QuestionTable,B18,3)),4,FALSE),"")</f>
        <v>3</v>
      </c>
      <c r="F20" s="96" t="str">
        <f>VLOOKUP(B18,QuestionTable,6)</f>
        <v>IQ_32</v>
      </c>
      <c r="G20" s="97">
        <f>IF(D20&lt;&gt;"",VLOOKUP(D20,Criteri!$C$36:$D$41,2,FALSE),0)</f>
        <v>0.6</v>
      </c>
    </row>
    <row r="21" spans="1:7" ht="18" customHeight="1">
      <c r="A21" s="58" t="s">
        <v>2</v>
      </c>
      <c r="B21" s="59"/>
      <c r="C21" s="71" t="s">
        <v>71</v>
      </c>
      <c r="D21" s="92" t="str">
        <f ca="1">IF(C21&lt;&gt;"",VLOOKUP(C21,INDIRECT(INDEX(QuestionTable,B18,4)),2,FALSE),"")</f>
        <v>discreto</v>
      </c>
      <c r="E21" s="92">
        <f ca="1">IF(C21&lt;&gt;"",VLOOKUP(C21,INDIRECT(INDEX(QuestionTable,B18,4)),4,FALSE),"")</f>
        <v>4</v>
      </c>
      <c r="F21" s="96" t="str">
        <f>VLOOKUP(B18,QuestionTable,7)</f>
        <v>IQ_33</v>
      </c>
      <c r="G21" s="97">
        <f>IF(D21&lt;&gt;"",VLOOKUP(D21,Criteri!$C$43:$D$48,2,FALSE),0)</f>
        <v>0.8</v>
      </c>
    </row>
    <row r="22" spans="1:6" ht="18" customHeight="1">
      <c r="A22" s="38"/>
      <c r="B22" s="38"/>
      <c r="C22" s="38"/>
      <c r="D22" s="37" t="s">
        <v>41</v>
      </c>
      <c r="E22" s="36">
        <f>SUM(E19:E21)</f>
        <v>9</v>
      </c>
      <c r="F22" s="96"/>
    </row>
    <row r="23" spans="1:6" ht="18" customHeight="1">
      <c r="A23" s="4" t="s">
        <v>44</v>
      </c>
      <c r="B23" s="72">
        <v>4</v>
      </c>
      <c r="C23" s="60" t="str">
        <f>IF(B23&lt;&gt;"",VLOOKUP(B23,Criteri!$A$289:$B$298,2),"")</f>
        <v>Calcolo combinatorio</v>
      </c>
      <c r="F23" s="96"/>
    </row>
    <row r="24" spans="1:7" ht="18" customHeight="1">
      <c r="A24" s="58" t="s">
        <v>0</v>
      </c>
      <c r="B24" s="59"/>
      <c r="C24" s="71" t="s">
        <v>74</v>
      </c>
      <c r="D24" s="92" t="str">
        <f ca="1">IF(C24&lt;&gt;"",VLOOKUP(C24,INDIRECT(INDEX(QuestionTable,B23,2)),2,FALSE),"")</f>
        <v>discreto</v>
      </c>
      <c r="E24" s="92">
        <f ca="1">IF(C24&lt;&gt;"",VLOOKUP(C24,INDIRECT(INDEX(QuestionTable,B23,2)),4,FALSE),"")</f>
        <v>4</v>
      </c>
      <c r="F24" s="96" t="str">
        <f>VLOOKUP(B23,QuestionTable,5)</f>
        <v>IQ_41</v>
      </c>
      <c r="G24" s="97">
        <f>IF(D24&lt;&gt;"",VLOOKUP(D24,Criteri!$C$29:$D$34,2,FALSE),0)</f>
        <v>0.8</v>
      </c>
    </row>
    <row r="25" spans="1:7" ht="18" customHeight="1">
      <c r="A25" s="58" t="s">
        <v>1</v>
      </c>
      <c r="B25" s="59"/>
      <c r="C25" s="71" t="s">
        <v>65</v>
      </c>
      <c r="D25" s="92" t="str">
        <f ca="1">IF(C25&lt;&gt;"",VLOOKUP(C25,INDIRECT(INDEX(QuestionTable,B23,3)),2,FALSE),"")</f>
        <v>sufficiente</v>
      </c>
      <c r="E25" s="92">
        <f ca="1">IF(C25&lt;&gt;"",VLOOKUP(C25,INDIRECT(INDEX(QuestionTable,B23,3)),4,FALSE),"")</f>
        <v>3</v>
      </c>
      <c r="F25" s="96" t="str">
        <f>VLOOKUP(B23,QuestionTable,6)</f>
        <v>IQ_42</v>
      </c>
      <c r="G25" s="97">
        <f>IF(D25&lt;&gt;"",VLOOKUP(D25,Criteri!$C$36:$D$41,2,FALSE),0)</f>
        <v>0.6</v>
      </c>
    </row>
    <row r="26" spans="1:7" ht="18" customHeight="1">
      <c r="A26" s="58" t="s">
        <v>2</v>
      </c>
      <c r="B26" s="59"/>
      <c r="C26" s="71" t="s">
        <v>70</v>
      </c>
      <c r="D26" s="92" t="str">
        <f ca="1">IF(C26&lt;&gt;"",VLOOKUP(C26,INDIRECT(INDEX(QuestionTable,B23,4)),2,FALSE),"")</f>
        <v>sufficiente</v>
      </c>
      <c r="E26" s="92">
        <f ca="1">IF(C26&lt;&gt;"",VLOOKUP(C26,INDIRECT(INDEX(QuestionTable,B23,4)),4,FALSE),"")</f>
        <v>3</v>
      </c>
      <c r="F26" s="96" t="str">
        <f>VLOOKUP(B23,QuestionTable,7)</f>
        <v>IQ_43</v>
      </c>
      <c r="G26" s="97">
        <f>IF(D26&lt;&gt;"",VLOOKUP(D26,Criteri!$C$43:$D$48,2,FALSE),0)</f>
        <v>0.6</v>
      </c>
    </row>
    <row r="27" spans="1:6" ht="18" customHeight="1">
      <c r="A27" s="38"/>
      <c r="B27" s="38"/>
      <c r="C27" s="38"/>
      <c r="D27" s="37" t="s">
        <v>41</v>
      </c>
      <c r="E27" s="36">
        <f>SUM(E24:E26)</f>
        <v>10</v>
      </c>
      <c r="F27" s="96"/>
    </row>
    <row r="28" spans="1:6" ht="18" customHeight="1">
      <c r="A28" s="4" t="s">
        <v>44</v>
      </c>
      <c r="B28" s="72">
        <v>6</v>
      </c>
      <c r="C28" s="60" t="str">
        <f>IF(B28&lt;&gt;"",VLOOKUP(B28,Criteri!$A$289:$B$298,2),"")</f>
        <v>Limite forma indeterminata</v>
      </c>
      <c r="F28" s="96"/>
    </row>
    <row r="29" spans="1:7" ht="18" customHeight="1">
      <c r="A29" s="58" t="s">
        <v>0</v>
      </c>
      <c r="B29" s="59"/>
      <c r="C29" s="71" t="s">
        <v>74</v>
      </c>
      <c r="D29" s="92" t="str">
        <f ca="1">IF(C29&lt;&gt;"",VLOOKUP(C29,INDIRECT(INDEX(QuestionTable,B28,2)),2,FALSE),"")</f>
        <v>discreto</v>
      </c>
      <c r="E29" s="92">
        <f ca="1">IF(C29&lt;&gt;"",VLOOKUP(C29,INDIRECT(INDEX(QuestionTable,B28,2)),4,FALSE),"")</f>
        <v>4</v>
      </c>
      <c r="F29" s="96" t="str">
        <f>VLOOKUP(B28,QuestionTable,5)</f>
        <v>IQ_61</v>
      </c>
      <c r="G29" s="97">
        <f>IF(D29&lt;&gt;"",VLOOKUP(D29,Criteri!$C$29:$D$34,2,FALSE),0)</f>
        <v>0.8</v>
      </c>
    </row>
    <row r="30" spans="1:7" ht="18" customHeight="1">
      <c r="A30" s="58" t="s">
        <v>1</v>
      </c>
      <c r="B30" s="59"/>
      <c r="C30" s="71" t="s">
        <v>66</v>
      </c>
      <c r="D30" s="92" t="str">
        <f ca="1">IF(C30&lt;&gt;"",VLOOKUP(C30,INDIRECT(INDEX(QuestionTable,B28,3)),2,FALSE),"")</f>
        <v>discreto</v>
      </c>
      <c r="E30" s="92">
        <f ca="1">IF(C30&lt;&gt;"",VLOOKUP(C30,INDIRECT(INDEX(QuestionTable,B28,3)),4,FALSE),"")</f>
        <v>4</v>
      </c>
      <c r="F30" s="96" t="str">
        <f>VLOOKUP(B28,QuestionTable,6)</f>
        <v>IQ_62</v>
      </c>
      <c r="G30" s="97">
        <f>IF(D30&lt;&gt;"",VLOOKUP(D30,Criteri!$C$36:$D$41,2,FALSE),0)</f>
        <v>0.8</v>
      </c>
    </row>
    <row r="31" spans="1:7" ht="18" customHeight="1">
      <c r="A31" s="58" t="s">
        <v>2</v>
      </c>
      <c r="B31" s="59"/>
      <c r="C31" s="71" t="s">
        <v>69</v>
      </c>
      <c r="D31" s="92" t="str">
        <f ca="1">IF(C31&lt;&gt;"",VLOOKUP(C31,INDIRECT(INDEX(QuestionTable,B28,4)),2,FALSE),"")</f>
        <v>insufficiente</v>
      </c>
      <c r="E31" s="92">
        <f ca="1">IF(C31&lt;&gt;"",VLOOKUP(C31,INDIRECT(INDEX(QuestionTable,B28,4)),4,FALSE),"")</f>
        <v>2</v>
      </c>
      <c r="F31" s="96" t="str">
        <f>VLOOKUP(B28,QuestionTable,7)</f>
        <v>IQ_63</v>
      </c>
      <c r="G31" s="97">
        <f>IF(D31&lt;&gt;"",VLOOKUP(D31,Criteri!$C$43:$D$48,2,FALSE),0)</f>
        <v>0.4</v>
      </c>
    </row>
    <row r="32" spans="1:6" ht="18" customHeight="1">
      <c r="A32" s="38"/>
      <c r="B32" s="38"/>
      <c r="C32" s="38"/>
      <c r="D32" s="37" t="s">
        <v>41</v>
      </c>
      <c r="E32" s="36">
        <f>SUM(E29:E31)</f>
        <v>10</v>
      </c>
      <c r="F32" s="96"/>
    </row>
    <row r="33" spans="1:6" ht="18" customHeight="1">
      <c r="A33" s="4" t="s">
        <v>44</v>
      </c>
      <c r="B33" s="72">
        <v>7</v>
      </c>
      <c r="C33" s="60" t="str">
        <f>IF(B33&lt;&gt;"",VLOOKUP(B33,Criteri!$A$289:$B$298,2),"")</f>
        <v>Zeri di una funzione</v>
      </c>
      <c r="F33" s="96"/>
    </row>
    <row r="34" spans="1:7" ht="18" customHeight="1">
      <c r="A34" s="58" t="s">
        <v>0</v>
      </c>
      <c r="B34" s="59"/>
      <c r="C34" s="71" t="s">
        <v>59</v>
      </c>
      <c r="D34" s="92" t="str">
        <f ca="1">IF(C34&lt;&gt;"",VLOOKUP(C34,INDIRECT(INDEX(QuestionTable,B33,2)),2,FALSE),"")</f>
        <v>insufficiente</v>
      </c>
      <c r="E34" s="92">
        <f ca="1">IF(C34&lt;&gt;"",VLOOKUP(C34,INDIRECT(INDEX(QuestionTable,B33,2)),4,FALSE),"")</f>
        <v>2</v>
      </c>
      <c r="F34" s="96" t="str">
        <f>VLOOKUP(B33,QuestionTable,5)</f>
        <v>IQ_71</v>
      </c>
      <c r="G34" s="97">
        <f>IF(D34&lt;&gt;"",VLOOKUP(D34,Criteri!$C$29:$D$34,2,FALSE),0)</f>
        <v>0.4</v>
      </c>
    </row>
    <row r="35" spans="1:7" ht="18" customHeight="1">
      <c r="A35" s="58" t="s">
        <v>1</v>
      </c>
      <c r="B35" s="59"/>
      <c r="C35" s="71" t="s">
        <v>65</v>
      </c>
      <c r="D35" s="92" t="str">
        <f ca="1">IF(C35&lt;&gt;"",VLOOKUP(C35,INDIRECT(INDEX(QuestionTable,B33,3)),2,FALSE),"")</f>
        <v>sufficiente</v>
      </c>
      <c r="E35" s="92">
        <f ca="1">IF(C35&lt;&gt;"",VLOOKUP(C35,INDIRECT(INDEX(QuestionTable,B33,3)),4,FALSE),"")</f>
        <v>3</v>
      </c>
      <c r="F35" s="96" t="str">
        <f>VLOOKUP(B33,QuestionTable,6)</f>
        <v>IQ_72</v>
      </c>
      <c r="G35" s="97">
        <f>IF(D35&lt;&gt;"",VLOOKUP(D35,Criteri!$C$36:$D$41,2,FALSE),0)</f>
        <v>0.6</v>
      </c>
    </row>
    <row r="36" spans="1:7" ht="18" customHeight="1">
      <c r="A36" s="58" t="s">
        <v>2</v>
      </c>
      <c r="B36" s="59"/>
      <c r="C36" s="71" t="s">
        <v>70</v>
      </c>
      <c r="D36" s="92" t="str">
        <f ca="1">IF(C36&lt;&gt;"",VLOOKUP(C36,INDIRECT(INDEX(QuestionTable,B33,4)),2,FALSE),"")</f>
        <v>sufficiente</v>
      </c>
      <c r="E36" s="92">
        <f ca="1">IF(C36&lt;&gt;"",VLOOKUP(C36,INDIRECT(INDEX(QuestionTable,B33,4)),4,FALSE),"")</f>
        <v>3</v>
      </c>
      <c r="F36" s="96" t="str">
        <f>VLOOKUP(B33,QuestionTable,7)</f>
        <v>IQ_73</v>
      </c>
      <c r="G36" s="97">
        <f>IF(D36&lt;&gt;"",VLOOKUP(D36,Criteri!$C$43:$D$48,2,FALSE),0)</f>
        <v>0.6</v>
      </c>
    </row>
    <row r="37" spans="1:5" ht="18" customHeight="1">
      <c r="A37" s="38"/>
      <c r="B37" s="38"/>
      <c r="C37" s="38"/>
      <c r="D37" s="37" t="s">
        <v>41</v>
      </c>
      <c r="E37" s="36">
        <f>SUM(E34:E36)</f>
        <v>8</v>
      </c>
    </row>
    <row r="38" ht="18" customHeight="1"/>
    <row r="39" spans="1:5" ht="18" customHeight="1">
      <c r="A39" s="3"/>
      <c r="D39" s="15" t="s">
        <v>47</v>
      </c>
      <c r="E39" s="7">
        <f>E12+E17+E22+E27+E32+E37</f>
        <v>94.2</v>
      </c>
    </row>
    <row r="40" spans="4:8" ht="18" customHeight="1">
      <c r="D40" s="3" t="s">
        <v>48</v>
      </c>
      <c r="E40" s="12">
        <f>E39/Criteri!F281</f>
        <v>0.628</v>
      </c>
      <c r="F40" s="12"/>
      <c r="H40" s="94"/>
    </row>
    <row r="41" spans="4:8" ht="18" customHeight="1">
      <c r="D41" s="3" t="s">
        <v>49</v>
      </c>
      <c r="E41" s="7">
        <f>Criteri!F281</f>
        <v>150</v>
      </c>
      <c r="F41" s="12"/>
      <c r="H41" s="94"/>
    </row>
    <row r="42" spans="4:6" ht="18" customHeight="1">
      <c r="D42" s="3"/>
      <c r="E42" s="12"/>
      <c r="F42" s="12"/>
    </row>
    <row r="43" spans="4:5" ht="18">
      <c r="D43" s="16" t="s">
        <v>50</v>
      </c>
      <c r="E43" s="32">
        <f>IF(E39&lt;&gt;0,A*E39^2+B*E39+yc,yc)</f>
        <v>11.470464000000002</v>
      </c>
    </row>
    <row r="44" spans="5:9" ht="14.25">
      <c r="E44" s="42">
        <f>INT(E43+0.5)</f>
        <v>11</v>
      </c>
      <c r="I44" t="s">
        <v>188</v>
      </c>
    </row>
    <row r="45" spans="4:9" ht="24" customHeight="1">
      <c r="D45" s="17" t="s">
        <v>57</v>
      </c>
      <c r="E45" s="70">
        <f>IF(I45&lt;&gt;"",I45,INT(E43+(1-Criteri!D328)))</f>
        <v>11</v>
      </c>
      <c r="I45" s="39"/>
    </row>
    <row r="51" ht="14.25">
      <c r="C51" s="64"/>
    </row>
    <row r="52" ht="14.25">
      <c r="C52" s="64"/>
    </row>
    <row r="53" ht="14.25">
      <c r="C53" s="64"/>
    </row>
  </sheetData>
  <sheetProtection password="86A5" sheet="1" objects="1" scenarios="1"/>
  <protectedRanges>
    <protectedRange sqref="A3:B3" name="Nome"/>
    <protectedRange sqref="C9:C11" name="IndicatoriProblema"/>
    <protectedRange sqref="C14:C16" name="IndicatoriQuesitoA"/>
    <protectedRange sqref="C19:C21" name="IndicatoriQuesitoB"/>
    <protectedRange sqref="C24:C26" name="IndicatoriQuesitoC"/>
    <protectedRange sqref="C29:C31" name="IndicatoriQuesitoD"/>
    <protectedRange sqref="C34:C36" name="IndicatoriQuesitoE"/>
    <protectedRange sqref="B8" name="NProblema"/>
    <protectedRange sqref="B13" name="NQuesitoA"/>
    <protectedRange sqref="B18" name="NQuesitoB"/>
    <protectedRange sqref="B23" name="NQuesitoC"/>
    <protectedRange sqref="B28" name="NQuesitoD"/>
    <protectedRange sqref="B33" name="NQuesitoE"/>
    <protectedRange sqref="I45" name="Sostituzione"/>
  </protectedRanges>
  <mergeCells count="1">
    <mergeCell ref="A3:B3"/>
  </mergeCells>
  <conditionalFormatting sqref="E45">
    <cfRule type="cellIs" priority="7" dxfId="2" operator="equal">
      <formula>$E$44</formula>
    </cfRule>
    <cfRule type="cellIs" priority="8" dxfId="2" operator="equal">
      <formula>"int($E$43+0.5)"</formula>
    </cfRule>
  </conditionalFormatting>
  <conditionalFormatting sqref="I45">
    <cfRule type="cellIs" priority="3" dxfId="2" operator="equal">
      <formula>$E$44</formula>
    </cfRule>
    <cfRule type="cellIs" priority="4" dxfId="2" operator="equal">
      <formula>"int($E$43+0.5)"</formula>
    </cfRule>
  </conditionalFormatting>
  <conditionalFormatting sqref="D4">
    <cfRule type="cellIs" priority="2" dxfId="0" operator="equal">
      <formula>"copia contraffatta"</formula>
    </cfRule>
  </conditionalFormatting>
  <conditionalFormatting sqref="C4">
    <cfRule type="cellIs" priority="1" dxfId="0" operator="equal">
      <formula>"COPIA CORROTTA - AUTORE: VINCENZO MAIORINO"</formula>
    </cfRule>
  </conditionalFormatting>
  <dataValidations count="22">
    <dataValidation type="list" allowBlank="1" showInputMessage="1" showErrorMessage="1" sqref="C9">
      <formula1>INDIRECT($F$9)</formula1>
    </dataValidation>
    <dataValidation type="list" allowBlank="1" showInputMessage="1" showErrorMessage="1" sqref="C10">
      <formula1>INDIRECT($F$10)</formula1>
    </dataValidation>
    <dataValidation type="list" allowBlank="1" showInputMessage="1" showErrorMessage="1" sqref="C11">
      <formula1>INDIRECT($F$11)</formula1>
    </dataValidation>
    <dataValidation type="list" allowBlank="1" showInputMessage="1" showErrorMessage="1" sqref="C34">
      <formula1>INDIRECT($F$34)</formula1>
    </dataValidation>
    <dataValidation type="list" allowBlank="1" showInputMessage="1" showErrorMessage="1" sqref="C35">
      <formula1>INDIRECT($F$35)</formula1>
    </dataValidation>
    <dataValidation type="list" allowBlank="1" showInputMessage="1" showErrorMessage="1" sqref="C36">
      <formula1>INDIRECT($F$36)</formula1>
    </dataValidation>
    <dataValidation type="list" allowBlank="1" showInputMessage="1" showErrorMessage="1" sqref="A3:B3">
      <formula1>ElencoClasse</formula1>
    </dataValidation>
    <dataValidation type="list" allowBlank="1" showInputMessage="1" showErrorMessage="1" sqref="I45">
      <formula1>"3,4,5,6,7,8,9,10,11,12,13,14,15"</formula1>
    </dataValidation>
    <dataValidation type="list" allowBlank="1" showInputMessage="1" showErrorMessage="1" sqref="B8">
      <formula1>"1,2"</formula1>
    </dataValidation>
    <dataValidation type="list" allowBlank="1" showInputMessage="1" showErrorMessage="1" sqref="B13 B18 B23 B28 B33">
      <formula1>"1,2,3,4,5,6,7,8,9,10"</formula1>
    </dataValidation>
    <dataValidation type="list" allowBlank="1" showInputMessage="1" showErrorMessage="1" sqref="C14">
      <formula1>INDIRECT($F$14)</formula1>
    </dataValidation>
    <dataValidation type="list" allowBlank="1" showInputMessage="1" showErrorMessage="1" sqref="C15">
      <formula1>INDIRECT($F$15)</formula1>
    </dataValidation>
    <dataValidation type="list" allowBlank="1" showInputMessage="1" showErrorMessage="1" sqref="C16">
      <formula1>INDIRECT($F$16)</formula1>
    </dataValidation>
    <dataValidation type="list" allowBlank="1" showInputMessage="1" showErrorMessage="1" sqref="C19">
      <formula1>INDIRECT($F$19)</formula1>
    </dataValidation>
    <dataValidation type="list" allowBlank="1" showInputMessage="1" showErrorMessage="1" sqref="C20">
      <formula1>INDIRECT($F$20)</formula1>
    </dataValidation>
    <dataValidation type="list" allowBlank="1" showInputMessage="1" showErrorMessage="1" sqref="C21">
      <formula1>INDIRECT($F$21)</formula1>
    </dataValidation>
    <dataValidation type="list" allowBlank="1" showInputMessage="1" showErrorMessage="1" sqref="C24">
      <formula1>INDIRECT($F$24)</formula1>
    </dataValidation>
    <dataValidation type="list" allowBlank="1" showInputMessage="1" showErrorMessage="1" sqref="C25">
      <formula1>INDIRECT($F$25)</formula1>
    </dataValidation>
    <dataValidation type="list" allowBlank="1" showInputMessage="1" showErrorMessage="1" sqref="C26">
      <formula1>INDIRECT($F$26)</formula1>
    </dataValidation>
    <dataValidation type="list" allowBlank="1" showInputMessage="1" showErrorMessage="1" sqref="C29">
      <formula1>INDIRECT($F$29)</formula1>
    </dataValidation>
    <dataValidation type="list" allowBlank="1" showInputMessage="1" showErrorMessage="1" sqref="C30">
      <formula1>INDIRECT($F$30)</formula1>
    </dataValidation>
    <dataValidation type="list" allowBlank="1" showInputMessage="1" showErrorMessage="1" sqref="C31">
      <formula1>INDIRECT($F$31)</formula1>
    </dataValidation>
  </dataValidations>
  <printOptions/>
  <pageMargins left="0.7086614173228347" right="0.7086614173228347" top="0.9448818897637796" bottom="0.7480314960629921" header="0.31496062992125984" footer="0.31496062992125984"/>
  <pageSetup fitToHeight="1" fitToWidth="1" orientation="portrait" paperSize="9" scale="79" r:id="rId2"/>
  <headerFooter alignWithMargins="0">
    <oddHeader>&amp;C&amp;"Garamond,Grassetto"&amp;16GRIGLIA DI VALUTAZIONE DELLA SECONDA PROVA SCRITTA
MATEMATICA</oddHeader>
  </headerFooter>
  <ignoredErrors>
    <ignoredError sqref="C4"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Maio</dc:creator>
  <cp:keywords/>
  <dc:description/>
  <cp:lastModifiedBy>utente</cp:lastModifiedBy>
  <cp:lastPrinted>2011-11-22T22:28:34Z</cp:lastPrinted>
  <dcterms:created xsi:type="dcterms:W3CDTF">2011-06-28T07:06:09Z</dcterms:created>
  <dcterms:modified xsi:type="dcterms:W3CDTF">2012-01-12T20:30:47Z</dcterms:modified>
  <cp:category/>
  <cp:version/>
  <cp:contentType/>
  <cp:contentStatus/>
</cp:coreProperties>
</file>